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kirstine\Documents\PCT\Maps\"/>
    </mc:Choice>
  </mc:AlternateContent>
  <xr:revisionPtr revIDLastSave="0" documentId="8_{EDE1C0AA-5DE0-4227-9212-0D1238F2C388}" xr6:coauthVersionLast="41" xr6:coauthVersionMax="41" xr10:uidLastSave="{00000000-0000-0000-0000-000000000000}"/>
  <bookViews>
    <workbookView xWindow="-120" yWindow="-120" windowWidth="20730" windowHeight="11160" xr2:uid="{05F9AEDE-71A3-469E-9DFD-15FEBD446527}"/>
  </bookViews>
  <sheets>
    <sheet name="Mine" sheetId="8"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4" i="8" l="1"/>
  <c r="I50" i="8"/>
  <c r="H52" i="8"/>
  <c r="F52" i="8"/>
  <c r="F53" i="8"/>
  <c r="F54" i="8"/>
  <c r="F55" i="8"/>
  <c r="F56" i="8"/>
  <c r="I155" i="8"/>
  <c r="I156" i="8" s="1"/>
  <c r="F156" i="8"/>
  <c r="I109" i="8"/>
  <c r="H111" i="8" s="1"/>
  <c r="F111" i="8"/>
  <c r="F112" i="8"/>
  <c r="F113" i="8"/>
  <c r="F114" i="8"/>
  <c r="F115" i="8"/>
  <c r="F116" i="8"/>
  <c r="F117" i="8"/>
  <c r="F118" i="8"/>
  <c r="G109" i="8"/>
  <c r="E109" i="8" s="1"/>
  <c r="E111" i="8" s="1"/>
  <c r="G111" i="8" s="1"/>
  <c r="F109" i="8"/>
  <c r="J147" i="8"/>
  <c r="H149" i="8" s="1"/>
  <c r="F149" i="8"/>
  <c r="J131" i="8"/>
  <c r="H133" i="8" s="1"/>
  <c r="I133" i="8" s="1"/>
  <c r="J133" i="8" s="1"/>
  <c r="H134" i="8" s="1"/>
  <c r="F133" i="8"/>
  <c r="J119" i="8"/>
  <c r="H121" i="8" s="1"/>
  <c r="F121" i="8"/>
  <c r="I97" i="8"/>
  <c r="H99" i="8" s="1"/>
  <c r="I99" i="8" s="1"/>
  <c r="J99" i="8" s="1"/>
  <c r="H100" i="8" s="1"/>
  <c r="F99" i="8"/>
  <c r="I88" i="8"/>
  <c r="I89" i="8" s="1"/>
  <c r="F89" i="8"/>
  <c r="J75" i="8"/>
  <c r="H77" i="8" s="1"/>
  <c r="F77" i="8"/>
  <c r="I65" i="8"/>
  <c r="I67" i="8" s="1"/>
  <c r="J67" i="8" s="1"/>
  <c r="H68" i="8" s="1"/>
  <c r="F67" i="8"/>
  <c r="F58" i="8"/>
  <c r="I41" i="8"/>
  <c r="H43" i="8"/>
  <c r="I43" i="8" s="1"/>
  <c r="J43" i="8" s="1"/>
  <c r="H44" i="8" s="1"/>
  <c r="F43" i="8"/>
  <c r="I35" i="8"/>
  <c r="I36" i="8" s="1"/>
  <c r="J36" i="8" s="1"/>
  <c r="F36" i="8"/>
  <c r="J29" i="8"/>
  <c r="H31" i="8" s="1"/>
  <c r="I31" i="8" s="1"/>
  <c r="J31" i="8" s="1"/>
  <c r="H32" i="8" s="1"/>
  <c r="F31" i="8"/>
  <c r="I23" i="8"/>
  <c r="H24" i="8" s="1"/>
  <c r="I24" i="8" s="1"/>
  <c r="J24" i="8" s="1"/>
  <c r="H25" i="8" s="1"/>
  <c r="F24" i="8"/>
  <c r="I16" i="8"/>
  <c r="I18" i="8" s="1"/>
  <c r="J18" i="8" s="1"/>
  <c r="F18" i="8"/>
  <c r="H12" i="8"/>
  <c r="I12" i="8" s="1"/>
  <c r="J12" i="8" s="1"/>
  <c r="H13" i="8" s="1"/>
  <c r="I13" i="8" s="1"/>
  <c r="J13" i="8" s="1"/>
  <c r="H14" i="8" s="1"/>
  <c r="I14" i="8" s="1"/>
  <c r="J14" i="8" s="1"/>
  <c r="H15" i="8" s="1"/>
  <c r="I15" i="8" s="1"/>
  <c r="J15" i="8" s="1"/>
  <c r="H16" i="8" s="1"/>
  <c r="F12" i="8"/>
  <c r="F2" i="8"/>
  <c r="I2" i="8" s="1"/>
  <c r="J2" i="8" s="1"/>
  <c r="H3" i="8" s="1"/>
  <c r="I3" i="8" s="1"/>
  <c r="J3" i="8" s="1"/>
  <c r="H4" i="8" s="1"/>
  <c r="I4" i="8" s="1"/>
  <c r="J4" i="8" s="1"/>
  <c r="H5" i="8" s="1"/>
  <c r="I5" i="8" s="1"/>
  <c r="J5" i="8" s="1"/>
  <c r="H6" i="8" s="1"/>
  <c r="I6" i="8" s="1"/>
  <c r="J6" i="8" s="1"/>
  <c r="H7" i="8" s="1"/>
  <c r="I7" i="8" s="1"/>
  <c r="J7" i="8" s="1"/>
  <c r="F3" i="8"/>
  <c r="F4" i="8"/>
  <c r="F5" i="8"/>
  <c r="F6" i="8"/>
  <c r="F7" i="8"/>
  <c r="H9" i="8"/>
  <c r="F9" i="8"/>
  <c r="I9" i="8" s="1"/>
  <c r="J9" i="8" s="1"/>
  <c r="H10" i="8" s="1"/>
  <c r="F157" i="8"/>
  <c r="F158" i="8"/>
  <c r="F159" i="8"/>
  <c r="F150" i="8"/>
  <c r="F151" i="8"/>
  <c r="F152" i="8"/>
  <c r="F153" i="8"/>
  <c r="F154" i="8"/>
  <c r="I144" i="8"/>
  <c r="F144" i="8"/>
  <c r="F145" i="8"/>
  <c r="F146" i="8"/>
  <c r="J139" i="8"/>
  <c r="H140" i="8" s="1"/>
  <c r="F140" i="8"/>
  <c r="F141" i="8"/>
  <c r="F142" i="8"/>
  <c r="F143" i="8"/>
  <c r="F134" i="8"/>
  <c r="F135" i="8"/>
  <c r="F136" i="8"/>
  <c r="F137" i="8"/>
  <c r="F138" i="8"/>
  <c r="F122" i="8"/>
  <c r="F123" i="8"/>
  <c r="F124" i="8"/>
  <c r="F125" i="8"/>
  <c r="F126" i="8"/>
  <c r="F127" i="8"/>
  <c r="F128" i="8"/>
  <c r="F129" i="8"/>
  <c r="F130" i="8"/>
  <c r="F104" i="8"/>
  <c r="F100" i="8"/>
  <c r="F101" i="8"/>
  <c r="F102" i="8"/>
  <c r="F103" i="8"/>
  <c r="F105" i="8"/>
  <c r="F106" i="8"/>
  <c r="F107" i="8"/>
  <c r="F108" i="8"/>
  <c r="F90" i="8"/>
  <c r="F91" i="8"/>
  <c r="F92" i="8"/>
  <c r="F93" i="8"/>
  <c r="F94" i="8"/>
  <c r="F95" i="8"/>
  <c r="F96" i="8"/>
  <c r="F78" i="8"/>
  <c r="F79" i="8"/>
  <c r="F80" i="8"/>
  <c r="F81" i="8"/>
  <c r="F82" i="8"/>
  <c r="F83" i="8"/>
  <c r="F84" i="8"/>
  <c r="F85" i="8"/>
  <c r="F86" i="8"/>
  <c r="F87" i="8"/>
  <c r="F68" i="8"/>
  <c r="F69" i="8"/>
  <c r="F70" i="8"/>
  <c r="F71" i="8"/>
  <c r="F72" i="8"/>
  <c r="F73" i="8"/>
  <c r="F74" i="8"/>
  <c r="F59" i="8"/>
  <c r="F60" i="8"/>
  <c r="F61" i="8"/>
  <c r="F62" i="8"/>
  <c r="F63" i="8"/>
  <c r="F64" i="8"/>
  <c r="F44" i="8"/>
  <c r="F45" i="8"/>
  <c r="F46" i="8"/>
  <c r="F47" i="8"/>
  <c r="F48" i="8"/>
  <c r="F49" i="8"/>
  <c r="H37" i="8"/>
  <c r="I37" i="8" s="1"/>
  <c r="J37" i="8" s="1"/>
  <c r="H38" i="8" s="1"/>
  <c r="I38" i="8" s="1"/>
  <c r="J38" i="8" s="1"/>
  <c r="H39" i="8" s="1"/>
  <c r="I39" i="8" s="1"/>
  <c r="J39" i="8" s="1"/>
  <c r="H40" i="8" s="1"/>
  <c r="F37" i="8"/>
  <c r="F38" i="8"/>
  <c r="F39" i="8"/>
  <c r="F40" i="8"/>
  <c r="F32" i="8"/>
  <c r="F33" i="8"/>
  <c r="F34" i="8"/>
  <c r="F25" i="8"/>
  <c r="F26" i="8"/>
  <c r="F27" i="8"/>
  <c r="F28" i="8"/>
  <c r="H19" i="8"/>
  <c r="F19" i="8"/>
  <c r="F20" i="8"/>
  <c r="F21" i="8"/>
  <c r="F22" i="8"/>
  <c r="F13" i="8"/>
  <c r="F14" i="8"/>
  <c r="F15" i="8"/>
  <c r="F10" i="8"/>
  <c r="F132" i="8"/>
  <c r="F131" i="8"/>
  <c r="G155" i="8"/>
  <c r="E155" i="8" s="1"/>
  <c r="E156" i="8" s="1"/>
  <c r="F155" i="8"/>
  <c r="G147" i="8"/>
  <c r="E147" i="8" s="1"/>
  <c r="E148" i="8" s="1"/>
  <c r="F147" i="8"/>
  <c r="F148" i="8"/>
  <c r="G139" i="8"/>
  <c r="E139" i="8" s="1"/>
  <c r="E140" i="8" s="1"/>
  <c r="F139" i="8"/>
  <c r="F119" i="8"/>
  <c r="G110" i="8"/>
  <c r="E110" i="8" s="1"/>
  <c r="F110" i="8"/>
  <c r="G97" i="8"/>
  <c r="E97" i="8" s="1"/>
  <c r="E99" i="8" s="1"/>
  <c r="F97" i="8"/>
  <c r="G88" i="8"/>
  <c r="E88" i="8" s="1"/>
  <c r="E89" i="8" s="1"/>
  <c r="E90" i="8" s="1"/>
  <c r="E91" i="8" s="1"/>
  <c r="F120" i="8"/>
  <c r="F98" i="8"/>
  <c r="G98" i="8"/>
  <c r="E98" i="8" s="1"/>
  <c r="F88" i="8"/>
  <c r="F75" i="8"/>
  <c r="G65" i="8"/>
  <c r="E65" i="8" s="1"/>
  <c r="E66" i="8" s="1"/>
  <c r="F76" i="8"/>
  <c r="F65" i="8"/>
  <c r="G50" i="8"/>
  <c r="E50" i="8" s="1"/>
  <c r="E51" i="8" s="1"/>
  <c r="F50" i="8"/>
  <c r="G41" i="8"/>
  <c r="E41" i="8" s="1"/>
  <c r="E42" i="8" s="1"/>
  <c r="F51" i="8"/>
  <c r="F41" i="8"/>
  <c r="G35" i="8"/>
  <c r="E35" i="8" s="1"/>
  <c r="E36" i="8" s="1"/>
  <c r="F29" i="8"/>
  <c r="F35" i="8"/>
  <c r="G16" i="8"/>
  <c r="E16" i="8" s="1"/>
  <c r="E18" i="8" s="1"/>
  <c r="G11" i="8"/>
  <c r="E11" i="8"/>
  <c r="E12" i="8" s="1"/>
  <c r="F16" i="8"/>
  <c r="G9" i="8"/>
  <c r="E9" i="8" s="1"/>
  <c r="E10" i="8" s="1"/>
  <c r="G10" i="8" s="1"/>
  <c r="F42" i="8"/>
  <c r="F57" i="8"/>
  <c r="F66" i="8"/>
  <c r="F23" i="8"/>
  <c r="F30" i="8"/>
  <c r="C161" i="8"/>
  <c r="C162" i="8"/>
  <c r="O64" i="8"/>
  <c r="O34" i="8"/>
  <c r="O15" i="8"/>
  <c r="F8" i="8"/>
  <c r="O3" i="8"/>
  <c r="F11" i="8"/>
  <c r="E3" i="8"/>
  <c r="E4" i="8" s="1"/>
  <c r="G2" i="8"/>
  <c r="E141" i="8" l="1"/>
  <c r="G140" i="8"/>
  <c r="I25" i="8"/>
  <c r="J25" i="8" s="1"/>
  <c r="H26" i="8" s="1"/>
  <c r="I26" i="8" s="1"/>
  <c r="J26" i="8" s="1"/>
  <c r="H27" i="8" s="1"/>
  <c r="I27" i="8" s="1"/>
  <c r="J27" i="8" s="1"/>
  <c r="H28" i="8" s="1"/>
  <c r="I28" i="8" s="1"/>
  <c r="J28" i="8" s="1"/>
  <c r="H29" i="8" s="1"/>
  <c r="I29" i="8" s="1"/>
  <c r="I100" i="8"/>
  <c r="J100" i="8" s="1"/>
  <c r="H101" i="8" s="1"/>
  <c r="I101" i="8" s="1"/>
  <c r="J101" i="8" s="1"/>
  <c r="H102" i="8" s="1"/>
  <c r="I102" i="8" s="1"/>
  <c r="J102" i="8" s="1"/>
  <c r="H103" i="8" s="1"/>
  <c r="I103" i="8" s="1"/>
  <c r="J103" i="8" s="1"/>
  <c r="H104" i="8" s="1"/>
  <c r="I104" i="8" s="1"/>
  <c r="J104" i="8" s="1"/>
  <c r="H105" i="8" s="1"/>
  <c r="I105" i="8" s="1"/>
  <c r="J105" i="8" s="1"/>
  <c r="H106" i="8" s="1"/>
  <c r="I106" i="8" s="1"/>
  <c r="J106" i="8" s="1"/>
  <c r="H107" i="8" s="1"/>
  <c r="I107" i="8" s="1"/>
  <c r="J107" i="8" s="1"/>
  <c r="H108" i="8" s="1"/>
  <c r="I108" i="8" s="1"/>
  <c r="J108" i="8" s="1"/>
  <c r="H109" i="8" s="1"/>
  <c r="E112" i="8"/>
  <c r="E113" i="8" s="1"/>
  <c r="E114" i="8" s="1"/>
  <c r="I140" i="8"/>
  <c r="J140" i="8" s="1"/>
  <c r="H141" i="8" s="1"/>
  <c r="I141" i="8" s="1"/>
  <c r="J141" i="8" s="1"/>
  <c r="H142" i="8" s="1"/>
  <c r="I142" i="8" s="1"/>
  <c r="J142" i="8" s="1"/>
  <c r="H143" i="8" s="1"/>
  <c r="I143" i="8" s="1"/>
  <c r="J143" i="8" s="1"/>
  <c r="H144" i="8" s="1"/>
  <c r="I10" i="8"/>
  <c r="J10" i="8" s="1"/>
  <c r="H11" i="8" s="1"/>
  <c r="I32" i="8"/>
  <c r="J32" i="8" s="1"/>
  <c r="H33" i="8" s="1"/>
  <c r="I33" i="8" s="1"/>
  <c r="J33" i="8" s="1"/>
  <c r="H34" i="8" s="1"/>
  <c r="I34" i="8" s="1"/>
  <c r="J34" i="8" s="1"/>
  <c r="H35" i="8" s="1"/>
  <c r="I44" i="8"/>
  <c r="J44" i="8" s="1"/>
  <c r="H45" i="8" s="1"/>
  <c r="I45" i="8" s="1"/>
  <c r="J45" i="8" s="1"/>
  <c r="H46" i="8" s="1"/>
  <c r="I46" i="8" s="1"/>
  <c r="J46" i="8" s="1"/>
  <c r="H47" i="8" s="1"/>
  <c r="I47" i="8" s="1"/>
  <c r="J47" i="8" s="1"/>
  <c r="H48" i="8" s="1"/>
  <c r="I48" i="8" s="1"/>
  <c r="J48" i="8" s="1"/>
  <c r="H49" i="8" s="1"/>
  <c r="I49" i="8" s="1"/>
  <c r="J49" i="8" s="1"/>
  <c r="H50" i="8" s="1"/>
  <c r="I68" i="8"/>
  <c r="J68" i="8" s="1"/>
  <c r="H69" i="8" s="1"/>
  <c r="I69" i="8" s="1"/>
  <c r="J69" i="8" s="1"/>
  <c r="H70" i="8" s="1"/>
  <c r="I70" i="8" s="1"/>
  <c r="J70" i="8" s="1"/>
  <c r="H71" i="8" s="1"/>
  <c r="I71" i="8" s="1"/>
  <c r="J71" i="8" s="1"/>
  <c r="H72" i="8" s="1"/>
  <c r="I72" i="8" s="1"/>
  <c r="J72" i="8" s="1"/>
  <c r="H73" i="8" s="1"/>
  <c r="I73" i="8" s="1"/>
  <c r="J73" i="8" s="1"/>
  <c r="H74" i="8" s="1"/>
  <c r="I74" i="8" s="1"/>
  <c r="J74" i="8" s="1"/>
  <c r="H75" i="8" s="1"/>
  <c r="I75" i="8" s="1"/>
  <c r="G3" i="8"/>
  <c r="G23" i="8"/>
  <c r="E23" i="8" s="1"/>
  <c r="E24" i="8" s="1"/>
  <c r="G24" i="8" s="1"/>
  <c r="G75" i="8"/>
  <c r="E75" i="8" s="1"/>
  <c r="E76" i="8" s="1"/>
  <c r="E77" i="8" s="1"/>
  <c r="G131" i="8"/>
  <c r="E131" i="8" s="1"/>
  <c r="E132" i="8" s="1"/>
  <c r="E67" i="8"/>
  <c r="G66" i="8"/>
  <c r="G29" i="8"/>
  <c r="E29" i="8" s="1"/>
  <c r="E30" i="8" s="1"/>
  <c r="G119" i="8"/>
  <c r="E119" i="8" s="1"/>
  <c r="E120" i="8" s="1"/>
  <c r="I19" i="8"/>
  <c r="J19" i="8" s="1"/>
  <c r="H20" i="8" s="1"/>
  <c r="I20" i="8" s="1"/>
  <c r="J20" i="8" s="1"/>
  <c r="H21" i="8" s="1"/>
  <c r="I21" i="8" s="1"/>
  <c r="J21" i="8" s="1"/>
  <c r="H22" i="8" s="1"/>
  <c r="I22" i="8" s="1"/>
  <c r="J22" i="8" s="1"/>
  <c r="I77" i="8"/>
  <c r="J77" i="8" s="1"/>
  <c r="H78" i="8" s="1"/>
  <c r="I78" i="8" s="1"/>
  <c r="J78" i="8" s="1"/>
  <c r="H79" i="8" s="1"/>
  <c r="I79" i="8" s="1"/>
  <c r="J79" i="8" s="1"/>
  <c r="H80" i="8" s="1"/>
  <c r="I80" i="8" s="1"/>
  <c r="J80" i="8" s="1"/>
  <c r="H81" i="8" s="1"/>
  <c r="I81" i="8" s="1"/>
  <c r="J81" i="8" s="1"/>
  <c r="H82" i="8" s="1"/>
  <c r="I82" i="8" s="1"/>
  <c r="J82" i="8" s="1"/>
  <c r="H83" i="8" s="1"/>
  <c r="I83" i="8" s="1"/>
  <c r="J83" i="8" s="1"/>
  <c r="H84" i="8" s="1"/>
  <c r="I84" i="8" s="1"/>
  <c r="J84" i="8" s="1"/>
  <c r="H85" i="8" s="1"/>
  <c r="I85" i="8" s="1"/>
  <c r="J85" i="8" s="1"/>
  <c r="H86" i="8" s="1"/>
  <c r="I86" i="8" s="1"/>
  <c r="J86" i="8" s="1"/>
  <c r="H87" i="8" s="1"/>
  <c r="I87" i="8" s="1"/>
  <c r="J87" i="8" s="1"/>
  <c r="H88" i="8" s="1"/>
  <c r="I52" i="8"/>
  <c r="J52" i="8" s="1"/>
  <c r="H53" i="8" s="1"/>
  <c r="I53" i="8" s="1"/>
  <c r="J53" i="8" s="1"/>
  <c r="H54" i="8" s="1"/>
  <c r="I54" i="8" s="1"/>
  <c r="J54" i="8" s="1"/>
  <c r="I149" i="8"/>
  <c r="J149" i="8" s="1"/>
  <c r="H150" i="8" s="1"/>
  <c r="I150" i="8" s="1"/>
  <c r="J150" i="8" s="1"/>
  <c r="H151" i="8" s="1"/>
  <c r="I151" i="8" s="1"/>
  <c r="J151" i="8" s="1"/>
  <c r="H152" i="8" s="1"/>
  <c r="I152" i="8" s="1"/>
  <c r="J152" i="8" s="1"/>
  <c r="H153" i="8" s="1"/>
  <c r="I153" i="8" s="1"/>
  <c r="J153" i="8" s="1"/>
  <c r="H154" i="8" s="1"/>
  <c r="I154" i="8" s="1"/>
  <c r="J154" i="8" s="1"/>
  <c r="H155" i="8" s="1"/>
  <c r="G112" i="8"/>
  <c r="I40" i="8"/>
  <c r="J40" i="8" s="1"/>
  <c r="H41" i="8" s="1"/>
  <c r="G76" i="8"/>
  <c r="J144" i="8"/>
  <c r="H145" i="8" s="1"/>
  <c r="I145" i="8" s="1"/>
  <c r="J145" i="8" s="1"/>
  <c r="H146" i="8" s="1"/>
  <c r="I146" i="8" s="1"/>
  <c r="J146" i="8" s="1"/>
  <c r="H147" i="8" s="1"/>
  <c r="I147" i="8" s="1"/>
  <c r="J89" i="8"/>
  <c r="H90" i="8" s="1"/>
  <c r="I90" i="8" s="1"/>
  <c r="J90" i="8" s="1"/>
  <c r="H91" i="8" s="1"/>
  <c r="I91" i="8" s="1"/>
  <c r="J91" i="8" s="1"/>
  <c r="H92" i="8" s="1"/>
  <c r="I92" i="8" s="1"/>
  <c r="J92" i="8" s="1"/>
  <c r="H93" i="8" s="1"/>
  <c r="I93" i="8" s="1"/>
  <c r="J93" i="8" s="1"/>
  <c r="H94" i="8" s="1"/>
  <c r="I94" i="8" s="1"/>
  <c r="J94" i="8" s="1"/>
  <c r="H95" i="8" s="1"/>
  <c r="I95" i="8" s="1"/>
  <c r="J95" i="8" s="1"/>
  <c r="H96" i="8" s="1"/>
  <c r="I96" i="8" s="1"/>
  <c r="J96" i="8" s="1"/>
  <c r="H97" i="8" s="1"/>
  <c r="H23" i="8"/>
  <c r="G22" i="8"/>
  <c r="E22" i="8" s="1"/>
  <c r="E19" i="8"/>
  <c r="G18" i="8"/>
  <c r="E31" i="8"/>
  <c r="G30" i="8"/>
  <c r="E78" i="8"/>
  <c r="G77" i="8"/>
  <c r="E115" i="8"/>
  <c r="G114" i="8"/>
  <c r="E100" i="8"/>
  <c r="G99" i="8"/>
  <c r="G4" i="8"/>
  <c r="E5" i="8"/>
  <c r="G42" i="8"/>
  <c r="E43" i="8"/>
  <c r="E68" i="8"/>
  <c r="G67" i="8"/>
  <c r="G91" i="8"/>
  <c r="E92" i="8"/>
  <c r="E25" i="8"/>
  <c r="E13" i="8"/>
  <c r="G12" i="8"/>
  <c r="G36" i="8"/>
  <c r="E37" i="8"/>
  <c r="E52" i="8"/>
  <c r="G51" i="8"/>
  <c r="G148" i="8"/>
  <c r="E149" i="8"/>
  <c r="E157" i="8"/>
  <c r="G156" i="8"/>
  <c r="G113" i="8"/>
  <c r="G90" i="8"/>
  <c r="G54" i="8"/>
  <c r="E54" i="8" s="1"/>
  <c r="E55" i="8" s="1"/>
  <c r="H55" i="8"/>
  <c r="I55" i="8" s="1"/>
  <c r="J55" i="8" s="1"/>
  <c r="H56" i="8" s="1"/>
  <c r="I56" i="8" s="1"/>
  <c r="J56" i="8" s="1"/>
  <c r="I58" i="8" s="1"/>
  <c r="J58" i="8" s="1"/>
  <c r="H59" i="8" s="1"/>
  <c r="I59" i="8" s="1"/>
  <c r="J59" i="8" s="1"/>
  <c r="H60" i="8" s="1"/>
  <c r="I60" i="8" s="1"/>
  <c r="J60" i="8" s="1"/>
  <c r="H61" i="8" s="1"/>
  <c r="I61" i="8" s="1"/>
  <c r="J61" i="8" s="1"/>
  <c r="H62" i="8" s="1"/>
  <c r="I62" i="8" s="1"/>
  <c r="J62" i="8" s="1"/>
  <c r="H63" i="8" s="1"/>
  <c r="I63" i="8" s="1"/>
  <c r="J63" i="8" s="1"/>
  <c r="H64" i="8" s="1"/>
  <c r="I64" i="8" s="1"/>
  <c r="J64" i="8" s="1"/>
  <c r="H65" i="8" s="1"/>
  <c r="E133" i="8"/>
  <c r="G132" i="8"/>
  <c r="G89" i="8"/>
  <c r="I121" i="8"/>
  <c r="J121" i="8" s="1"/>
  <c r="H122" i="8" s="1"/>
  <c r="I122" i="8" s="1"/>
  <c r="J122" i="8" s="1"/>
  <c r="H123" i="8" s="1"/>
  <c r="I123" i="8" s="1"/>
  <c r="J123" i="8" s="1"/>
  <c r="H124" i="8" s="1"/>
  <c r="I124" i="8" s="1"/>
  <c r="J124" i="8" s="1"/>
  <c r="H125" i="8" s="1"/>
  <c r="I125" i="8" s="1"/>
  <c r="J125" i="8" s="1"/>
  <c r="H126" i="8" s="1"/>
  <c r="I126" i="8" s="1"/>
  <c r="J126" i="8" s="1"/>
  <c r="H127" i="8" s="1"/>
  <c r="I127" i="8" s="1"/>
  <c r="J127" i="8" s="1"/>
  <c r="H128" i="8" s="1"/>
  <c r="I128" i="8" s="1"/>
  <c r="J128" i="8" s="1"/>
  <c r="H129" i="8" s="1"/>
  <c r="I129" i="8" s="1"/>
  <c r="J129" i="8" s="1"/>
  <c r="H130" i="8" s="1"/>
  <c r="I130" i="8" s="1"/>
  <c r="J130" i="8" s="1"/>
  <c r="H131" i="8" s="1"/>
  <c r="I131" i="8" s="1"/>
  <c r="J156" i="8"/>
  <c r="H157" i="8" s="1"/>
  <c r="I157" i="8" s="1"/>
  <c r="J157" i="8" s="1"/>
  <c r="H158" i="8" s="1"/>
  <c r="I158" i="8" s="1"/>
  <c r="J158" i="8" s="1"/>
  <c r="H159" i="8" s="1"/>
  <c r="I159" i="8" s="1"/>
  <c r="J159" i="8" s="1"/>
  <c r="I134" i="8"/>
  <c r="J134" i="8" s="1"/>
  <c r="H135" i="8" s="1"/>
  <c r="I135" i="8" s="1"/>
  <c r="J135" i="8" s="1"/>
  <c r="H136" i="8" s="1"/>
  <c r="I136" i="8" s="1"/>
  <c r="J136" i="8" s="1"/>
  <c r="H137" i="8" s="1"/>
  <c r="I137" i="8" s="1"/>
  <c r="J137" i="8" s="1"/>
  <c r="H138" i="8" s="1"/>
  <c r="I138" i="8" s="1"/>
  <c r="J138" i="8" s="1"/>
  <c r="H139" i="8" s="1"/>
  <c r="I139" i="8" s="1"/>
  <c r="I111" i="8"/>
  <c r="J111" i="8" s="1"/>
  <c r="H112" i="8" s="1"/>
  <c r="I112" i="8" s="1"/>
  <c r="J112" i="8" s="1"/>
  <c r="H113" i="8" s="1"/>
  <c r="I113" i="8" s="1"/>
  <c r="J113" i="8" s="1"/>
  <c r="H114" i="8" s="1"/>
  <c r="I114" i="8" s="1"/>
  <c r="J114" i="8" s="1"/>
  <c r="H115" i="8" s="1"/>
  <c r="I115" i="8" s="1"/>
  <c r="J115" i="8" s="1"/>
  <c r="H116" i="8" s="1"/>
  <c r="I116" i="8" s="1"/>
  <c r="J116" i="8" s="1"/>
  <c r="H117" i="8" s="1"/>
  <c r="I117" i="8" s="1"/>
  <c r="J117" i="8" s="1"/>
  <c r="H118" i="8" s="1"/>
  <c r="I118" i="8" s="1"/>
  <c r="J118" i="8" s="1"/>
  <c r="H119" i="8" s="1"/>
  <c r="I119" i="8" s="1"/>
  <c r="C163" i="8"/>
  <c r="E142" i="8" l="1"/>
  <c r="G141" i="8"/>
  <c r="E121" i="8"/>
  <c r="G120" i="8"/>
  <c r="E150" i="8"/>
  <c r="G149" i="8"/>
  <c r="E93" i="8"/>
  <c r="G92" i="8"/>
  <c r="E44" i="8"/>
  <c r="G43" i="8"/>
  <c r="E56" i="8"/>
  <c r="G55" i="8"/>
  <c r="E158" i="8"/>
  <c r="G157" i="8"/>
  <c r="G52" i="8"/>
  <c r="E53" i="8"/>
  <c r="G53" i="8" s="1"/>
  <c r="E14" i="8"/>
  <c r="G13" i="8"/>
  <c r="G100" i="8"/>
  <c r="E101" i="8"/>
  <c r="G78" i="8"/>
  <c r="E79" i="8"/>
  <c r="E20" i="8"/>
  <c r="G19" i="8"/>
  <c r="E134" i="8"/>
  <c r="G133" i="8"/>
  <c r="E38" i="8"/>
  <c r="G37" i="8"/>
  <c r="E6" i="8"/>
  <c r="G5" i="8"/>
  <c r="E26" i="8"/>
  <c r="G25" i="8"/>
  <c r="E69" i="8"/>
  <c r="G68" i="8"/>
  <c r="G115" i="8"/>
  <c r="E116" i="8"/>
  <c r="E32" i="8"/>
  <c r="G31" i="8"/>
  <c r="G142" i="8" l="1"/>
  <c r="E143" i="8"/>
  <c r="E122" i="8"/>
  <c r="G121" i="8"/>
  <c r="G32" i="8"/>
  <c r="E33" i="8"/>
  <c r="E135" i="8"/>
  <c r="G134" i="8"/>
  <c r="E15" i="8"/>
  <c r="G15" i="8" s="1"/>
  <c r="G14" i="8"/>
  <c r="E45" i="8"/>
  <c r="G44" i="8"/>
  <c r="E117" i="8"/>
  <c r="G116" i="8"/>
  <c r="E102" i="8"/>
  <c r="G101" i="8"/>
  <c r="E27" i="8"/>
  <c r="G26" i="8"/>
  <c r="E94" i="8"/>
  <c r="G93" i="8"/>
  <c r="E70" i="8"/>
  <c r="G69" i="8"/>
  <c r="G38" i="8"/>
  <c r="E39" i="8"/>
  <c r="E21" i="8"/>
  <c r="G21" i="8" s="1"/>
  <c r="G20" i="8"/>
  <c r="E57" i="8"/>
  <c r="G56" i="8"/>
  <c r="E80" i="8"/>
  <c r="G79" i="8"/>
  <c r="G6" i="8"/>
  <c r="E7" i="8"/>
  <c r="G7" i="8" s="1"/>
  <c r="G158" i="8"/>
  <c r="E159" i="8"/>
  <c r="G159" i="8" s="1"/>
  <c r="E151" i="8"/>
  <c r="G150" i="8"/>
  <c r="G143" i="8" l="1"/>
  <c r="E144" i="8"/>
  <c r="E123" i="8"/>
  <c r="G122" i="8"/>
  <c r="G94" i="8"/>
  <c r="E95" i="8"/>
  <c r="E103" i="8"/>
  <c r="G102" i="8"/>
  <c r="E136" i="8"/>
  <c r="G135" i="8"/>
  <c r="G39" i="8"/>
  <c r="E40" i="8"/>
  <c r="G40" i="8" s="1"/>
  <c r="E71" i="8"/>
  <c r="G70" i="8"/>
  <c r="G80" i="8"/>
  <c r="E81" i="8"/>
  <c r="G151" i="8"/>
  <c r="E152" i="8"/>
  <c r="E58" i="8"/>
  <c r="G57" i="8"/>
  <c r="E28" i="8"/>
  <c r="G28" i="8" s="1"/>
  <c r="G27" i="8"/>
  <c r="E118" i="8"/>
  <c r="G118" i="8" s="1"/>
  <c r="G117" i="8"/>
  <c r="G33" i="8"/>
  <c r="E34" i="8"/>
  <c r="G34" i="8" s="1"/>
  <c r="E46" i="8"/>
  <c r="G45" i="8"/>
  <c r="E145" i="8" l="1"/>
  <c r="G144" i="8"/>
  <c r="E124" i="8"/>
  <c r="G123" i="8"/>
  <c r="G46" i="8"/>
  <c r="E47" i="8"/>
  <c r="E59" i="8"/>
  <c r="G58" i="8"/>
  <c r="E104" i="8"/>
  <c r="G103" i="8"/>
  <c r="E153" i="8"/>
  <c r="G152" i="8"/>
  <c r="G95" i="8"/>
  <c r="E96" i="8"/>
  <c r="G96" i="8" s="1"/>
  <c r="E72" i="8"/>
  <c r="G71" i="8"/>
  <c r="E137" i="8"/>
  <c r="G136" i="8"/>
  <c r="E82" i="8"/>
  <c r="G81" i="8"/>
  <c r="E146" i="8" l="1"/>
  <c r="G146" i="8" s="1"/>
  <c r="G145" i="8"/>
  <c r="E125" i="8"/>
  <c r="G124" i="8"/>
  <c r="G72" i="8"/>
  <c r="E73" i="8"/>
  <c r="E154" i="8"/>
  <c r="G154" i="8" s="1"/>
  <c r="G153" i="8"/>
  <c r="G59" i="8"/>
  <c r="E60" i="8"/>
  <c r="G82" i="8"/>
  <c r="E83" i="8"/>
  <c r="E48" i="8"/>
  <c r="G47" i="8"/>
  <c r="G137" i="8"/>
  <c r="E138" i="8"/>
  <c r="G138" i="8" s="1"/>
  <c r="E105" i="8"/>
  <c r="G104" i="8"/>
  <c r="E126" i="8" l="1"/>
  <c r="G125" i="8"/>
  <c r="E84" i="8"/>
  <c r="G83" i="8"/>
  <c r="E106" i="8"/>
  <c r="G105" i="8"/>
  <c r="E74" i="8"/>
  <c r="G74" i="8" s="1"/>
  <c r="G73" i="8"/>
  <c r="E61" i="8"/>
  <c r="G60" i="8"/>
  <c r="E49" i="8"/>
  <c r="G49" i="8" s="1"/>
  <c r="G48" i="8"/>
  <c r="G126" i="8" l="1"/>
  <c r="E127" i="8"/>
  <c r="E107" i="8"/>
  <c r="G106" i="8"/>
  <c r="E62" i="8"/>
  <c r="G61" i="8"/>
  <c r="G84" i="8"/>
  <c r="E85" i="8"/>
  <c r="E128" i="8" l="1"/>
  <c r="G127" i="8"/>
  <c r="E63" i="8"/>
  <c r="G62" i="8"/>
  <c r="E86" i="8"/>
  <c r="G85" i="8"/>
  <c r="E108" i="8"/>
  <c r="G108" i="8" s="1"/>
  <c r="G107" i="8"/>
  <c r="E129" i="8" l="1"/>
  <c r="G128" i="8"/>
  <c r="G86" i="8"/>
  <c r="E87" i="8"/>
  <c r="G87" i="8" s="1"/>
  <c r="G63" i="8"/>
  <c r="E64" i="8"/>
  <c r="G64" i="8" s="1"/>
  <c r="E130" i="8" l="1"/>
  <c r="G130" i="8" s="1"/>
  <c r="G129" i="8"/>
</calcChain>
</file>

<file path=xl/sharedStrings.xml><?xml version="1.0" encoding="utf-8"?>
<sst xmlns="http://schemas.openxmlformats.org/spreadsheetml/2006/main" count="465" uniqueCount="290">
  <si>
    <t>Trail Mileage</t>
  </si>
  <si>
    <t>Miles off trail</t>
  </si>
  <si>
    <t>PCT Resupply Locations</t>
  </si>
  <si>
    <t>Mount Laguna</t>
  </si>
  <si>
    <t>Julian</t>
  </si>
  <si>
    <t>Warner Springs</t>
  </si>
  <si>
    <t>Paradise Valley Cafe</t>
  </si>
  <si>
    <t>Anza</t>
  </si>
  <si>
    <t>Idyllwild</t>
  </si>
  <si>
    <t>Cabazon*</t>
  </si>
  <si>
    <t>Big Bear Lake</t>
  </si>
  <si>
    <t>Wrightwood</t>
  </si>
  <si>
    <t>$5 fee per package</t>
  </si>
  <si>
    <t>Agua Dulce (Hiker Heaven)</t>
  </si>
  <si>
    <t>$20 suggested donation</t>
  </si>
  <si>
    <t>Casa De Luna</t>
  </si>
  <si>
    <t>Hikertown Hostel</t>
  </si>
  <si>
    <t>Tehachapi</t>
  </si>
  <si>
    <t>Mojave</t>
  </si>
  <si>
    <t>Lake Isabella</t>
  </si>
  <si>
    <t>Kennedy Meadows General Store</t>
  </si>
  <si>
    <t>22 (plus 1.7 hike)</t>
  </si>
  <si>
    <t>Lone Pine</t>
  </si>
  <si>
    <t>24 (plus 7.6 hike)</t>
  </si>
  <si>
    <t>22 (plus 11.8 hike)</t>
  </si>
  <si>
    <t>Bishop</t>
  </si>
  <si>
    <t>Muir Trail Ranch</t>
  </si>
  <si>
    <t>$75 fee per package</t>
  </si>
  <si>
    <t>Vermillion Valley Resort</t>
  </si>
  <si>
    <t>Mammoth Lakes</t>
  </si>
  <si>
    <t>Tuolumne Meadows</t>
  </si>
  <si>
    <t>Sonora Pass Resupply</t>
  </si>
  <si>
    <t>Bridgeport</t>
  </si>
  <si>
    <t>Kennedy Meadows North</t>
  </si>
  <si>
    <t>$10 fee per package, UPS</t>
  </si>
  <si>
    <t>South Lake Tahoe</t>
  </si>
  <si>
    <t>Echo Lake</t>
  </si>
  <si>
    <t>does not accept packages</t>
  </si>
  <si>
    <t>Tahoe City</t>
  </si>
  <si>
    <t>Soda Springs</t>
  </si>
  <si>
    <t>Truckee</t>
  </si>
  <si>
    <t>Sierra City</t>
  </si>
  <si>
    <t>Belden</t>
  </si>
  <si>
    <t>$15 fee per package, UPS</t>
  </si>
  <si>
    <t>Chester</t>
  </si>
  <si>
    <t>Old Station</t>
  </si>
  <si>
    <t>Burney Falls Guest Ranch</t>
  </si>
  <si>
    <t>Burney</t>
  </si>
  <si>
    <t>Burney Falls Camp Services</t>
  </si>
  <si>
    <t>Castella</t>
  </si>
  <si>
    <t>Dunsmuir</t>
  </si>
  <si>
    <t>Mount Shasta</t>
  </si>
  <si>
    <t>Etna</t>
  </si>
  <si>
    <t>Seiad Valley</t>
  </si>
  <si>
    <t>Callahan's Lodge</t>
  </si>
  <si>
    <t>Ashland</t>
  </si>
  <si>
    <t>Hyatt Lake Resort</t>
  </si>
  <si>
    <t>Fish Lake Resort</t>
  </si>
  <si>
    <t>$5 fee per package, UPS</t>
  </si>
  <si>
    <t>Crater Lake National Park (Mazama)</t>
  </si>
  <si>
    <t>Shelter Cove Resort</t>
  </si>
  <si>
    <t>UPS only</t>
  </si>
  <si>
    <t>Elk Lake Resort</t>
  </si>
  <si>
    <t>Sisters</t>
  </si>
  <si>
    <t>Bend</t>
  </si>
  <si>
    <t>Big Lake Youth Camp</t>
  </si>
  <si>
    <t>Olallie Lake Resort</t>
  </si>
  <si>
    <t>Timberline Lodge</t>
  </si>
  <si>
    <t>Cascade Locks</t>
  </si>
  <si>
    <t>Trout Lake</t>
  </si>
  <si>
    <t>White Pass (Kracker Barrel store)</t>
  </si>
  <si>
    <t>Snoqualmie Pass</t>
  </si>
  <si>
    <t>$15 for non-guest</t>
  </si>
  <si>
    <t>Stevens Pass Ski Lodge</t>
  </si>
  <si>
    <t>Skykomish</t>
  </si>
  <si>
    <t>10 mile bus ride</t>
  </si>
  <si>
    <t>Stehekin</t>
  </si>
  <si>
    <t>Day</t>
  </si>
  <si>
    <t>Date</t>
  </si>
  <si>
    <t>B</t>
  </si>
  <si>
    <t>L</t>
  </si>
  <si>
    <t>D</t>
  </si>
  <si>
    <t>Sat</t>
  </si>
  <si>
    <t>Sun</t>
  </si>
  <si>
    <t>Mon</t>
  </si>
  <si>
    <t>Tue</t>
  </si>
  <si>
    <t>Wed</t>
  </si>
  <si>
    <t>Thu</t>
  </si>
  <si>
    <t>Fri</t>
  </si>
  <si>
    <t>Daily Km</t>
  </si>
  <si>
    <t>Daily Mile</t>
  </si>
  <si>
    <t>Total Km</t>
  </si>
  <si>
    <t xml:space="preserve">Total Miles </t>
  </si>
  <si>
    <t>$25 fee per package + 12 ferry</t>
  </si>
  <si>
    <t>Lake Morena</t>
  </si>
  <si>
    <t>free pie at Mom’s Pie house with a thru-hiker permit. The Julian Lodge  (800) 542-1420 is SUPER hiker friendly with discounts AND I heard her say something about them doing loads of hiker laundry. Buffalo Bill’s (restaurant) is just up a little hill, has delicious food with a hiker discount (10%), a hiker box, and are generally very excited about hikers. Carmen’s Place. Your 1st beer is on me. Bring your dirty clothes…the washing machine &amp; dryer are yours to use free of charge. Spit bath in the washroom on the weekdays when it’s mostly quiet. 10% off your bill. I am in Julian. Carmen’s Place. Your 1st beer is on me. Bring your dirty clothes…the washing machine &amp; dryer are yours to use free of charge. Spit bath in the washroom on the weekdays when it’s mostly quiet. 10% off your bill. Mostly just stop by so I can love on you and hug you and be the mama hen that I am. Call if you get in a bind. This is my personal cell. I never answer. Leave a message. 760.484.3078. Or call the restaurant direct and ask for me. 760.765.4600.</t>
  </si>
  <si>
    <t>Stop for Lunch. Resupply 2b,2l,2d</t>
  </si>
  <si>
    <t>Best Western, Macdonalds and MiniMart</t>
  </si>
  <si>
    <t>Have lunch and buy dinner</t>
  </si>
  <si>
    <t>Independence (can take bus to Bishop if needed, weekday only)</t>
  </si>
  <si>
    <t>Buy lunch or dinner</t>
  </si>
  <si>
    <t>Buy lunch</t>
  </si>
  <si>
    <t>Hemet Lake Market &amp; Cafe [lakehemetrecreation.com, 951-659-2680], 6/10 mile SE of entrance to
Hurkey Campground on Highway 74</t>
  </si>
  <si>
    <t>Hemet Lake Market &amp; Cafe</t>
  </si>
  <si>
    <t>Acton KOA RV park [koa.com/campgrounds/acton/, 661-268-1214], 2/10 mile E of PCT with camping,
showers, laundry, and a small store. To reach the KOA cross Soledad Canyon Rd and walk N on the
PCT down the embankment. Look to the right and you will see the KOA campground across the flat
open area. If you cross the creek you have gone too far.</t>
  </si>
  <si>
    <t>Acton KOA RV park</t>
  </si>
  <si>
    <t>Casa De Luna, AKA the Anderson's, 2 miles SW of the PCT. A small convenience store is nearyby.</t>
  </si>
  <si>
    <t>Lake Hughes</t>
  </si>
  <si>
    <t>Onyx</t>
  </si>
  <si>
    <t>Muir Trail Ranch [muirtrailranch.com/resupply.html], 1.5 miles NW of PCT on Florence Lake Trail, is a
private guest ranch that accepts hiker resupply packages [$] and sells a few emergency supplies.
Packages are delivered to the ranch via pack animals and have detailed shipping requirements.
-------
The package fee for 2018 is $80.00 for 25 pounds.</t>
  </si>
  <si>
    <t>Red's Meadow [Redsmeadow.com, 760-934-2345] is a pack station 3/10 mile NE of the PCT with a
small store, restaurant, cabins, laundry, pay phone, nearby campground with free hot spring showers. A
shuttle to the town of Mammoth Lakes stops at the store. Red's Meadow is open from about 6/15 - 10/1.
Snow may delay the opening.
-------
$40 fee for resupply package, see Redsmeadow.com for detailed instructions.</t>
  </si>
  <si>
    <t>Red's Meadow</t>
  </si>
  <si>
    <t>Bridgeport is a small town 14.7 miles SE on Hwy 108, then 16.8 miles S on Hwy 395. Bridgeport has
motels, restaurants, grocery, laundry, ATM, pay phones and a post office [760-932-7991].
-------
Bridgeport Post Office [open M-F 8-12 &amp; 1-4]:
(Your Name)
c/o General Delivery
Bridgeport, CA 93517</t>
  </si>
  <si>
    <t>14.7+16.8</t>
  </si>
  <si>
    <t>Sonorapassresupply.com is a business that will meet you at the Sonora Pass Trailhead Picnic Area with
your resupply package. They also ship resupply packages to various other locations along the trail.</t>
  </si>
  <si>
    <t>Echo Lake, Echo Chalet store, a small resort [echochalet.com] on the PCT with cabins [2 night minimum
stay], small store, deli, and pay phone. Echo Lake is open daily during the summer only. The Echo Lake
Post Office can no longer receive hiker resupply packages.</t>
  </si>
  <si>
    <t>Haskens Store, small store next to bed and breakfast - alt. mi 2.7</t>
  </si>
  <si>
    <t>Lake Shore Resort [buckslakeshoreresort.com, 530-283-2848], restaurant, bar, small store. - alt mi. 3.8</t>
  </si>
  <si>
    <t>Haskens Store</t>
  </si>
  <si>
    <t>Lake Shore Resort</t>
  </si>
  <si>
    <t>Qunicy</t>
  </si>
  <si>
    <t>Chester is a town 7.5 miles E of the PCT with motels, restaurants, grocery, laundry, showers, ATM, pay
phones, and a post office [530-258-4184].
-------
Chester Post Office [open M-F 8:30-4]:
(Your Name)
c/o General Delivery
Chester, CA 96020</t>
  </si>
  <si>
    <t>Drakesbad Guest Ranc</t>
  </si>
  <si>
    <t>JJ's Cafe is open Su-Th 7-3, Fr-Sa 7-7:30, [jjscafeoldstation.com; 530-335-7225], 1/2 mile SW of Hwy
44.
---
The Old Station Fill-Up [oldstationfillup.com, 530-335-3152] is a gas station &amp; mini-mart next door to
JJ's, open 7-7 daily .</t>
  </si>
  <si>
    <t>JJ's Cafe</t>
  </si>
  <si>
    <t>Dunsmuir is a town 5.5 miles N of the PCT on Interstate Hwy 5 with motels, restaurants, grocery,
laundry, ATM, pay phones, and a post office [530-235-0338].
-------
Dunsmuir Post Office [open M-F 8:30-5]:
(Your Name)
c/o General Delivery
Dunsmuir, CA 96025</t>
  </si>
  <si>
    <t>Campers Cove/Hyatt Lake Resort [hyattlake.com, 541-482-3331] with rental cabins, restaurant and a
very small store, 1.4 miles N of PCT on Hyatt Prairie Road.</t>
  </si>
  <si>
    <t>Paved sidewalk at Rim Village to visitor center, small store, restrooms, and water, alternate mile 2.4.</t>
  </si>
  <si>
    <t>Rim Village</t>
  </si>
  <si>
    <t>The large town of Bend is 15 miles E on Hwy 242, then 22 miles SE on Hwy 20.</t>
  </si>
  <si>
    <t>Highway 26, Wapinitia Pass. Trailhead parking, outhouse, trash cans nearby. CJ's Foodmart and
Chevron is 1.9 miles NW of the PCT on Hwy 26. [503-337-2277]. The small community of Government
Camp is 7.2 miles NW of the PCT on Hwy 26.</t>
  </si>
  <si>
    <t>Chevron</t>
  </si>
  <si>
    <t>Stevenson is a small town [3 miles E of the PCT on the Washington side of the Bridge of the Gods] with
campgrounds, showers, motels, grocery store, pharmacy, pay phones, ATMs, restaurants, and a Post
Office [509-427-5532]. Daily bus service links Stevenson to the Portland, OR area.
-------
Stevenson Post Office [open M-F 8:30-5]:
(Your Name)
c/o General Delivery
Stevenson, WA 98648</t>
  </si>
  <si>
    <t>Stevenson</t>
  </si>
  <si>
    <t>Dinsmore's Hiker Haven [dinsmoreshikerhaven.com, 360-677-1237] in the town of Baring 23.4 miles W
of the PCT are trail angels [donations accepted] w/ camping, showers, bathroom, laundry, indoor hiker
dorm with bunks, and kitchenette. Hitch W to Baring on Hwy 2 to the Baring Store [now closed, mile
marker 41]. From the store go over the tracks and take the first left and down to the Dinsmore's Hiker
Haven sign.
-------
The Dinsmores no longer accept hiker packages or mail. All mail should be sent General Delivery to the
Skykomish Post Office. They have a NO ALCOHOL policy.</t>
  </si>
  <si>
    <t>Dinsmore's Hiker Haven, Baring</t>
  </si>
  <si>
    <t>Skykomish is a small community 16 miles W of Stevens Pass with restaurants, motels, laundry, small
store, and a Post Office [360-677-2241]. The Cascadia Inn in Skykomish [historiccascadia.com, 360
-677-2030, 866-677-2030] has 14 rooms [often full during hiking season].
-------
The Skykomish Post Office [open M-F 11:30-3:45; Sa 8-10]:
Hiker Name
c/o General Delivery
Skykomish, WA 98288</t>
  </si>
  <si>
    <t>Rainy Pass (Mazama)</t>
  </si>
  <si>
    <t>Highway 3, near the Manning Park Lodge [manningpark.com]. The Manning Park offers lodging,
restaurant, small store, and a Greyhound bus stop.</t>
  </si>
  <si>
    <t>Manning Park Lodge</t>
  </si>
  <si>
    <t>Mazama is a small town 22.4 miles E of the PCT on Hwy 20 with a good store, an outfitter that accepts
hiker resupply packages [goatsbeardmountainsupplies.com, 509-996-2515], restaurants, motels and
trail angel Ravensong [ravensongsroost.com].
---
Winthrop is a town 35.8 miles E of the PCT, with the North Cascades Mountain Hostel
[northcascadesmountainhostel.com, 509-699-0568], a post office, library, medical services, grocery
store, restaurants, and public transportation to Wenatchee [Amtrak and NW Trailways bus service].
-------
Goat's Beard Mountain Supply is open 9-5 daily and accepts hiker resupply packages:
---
Trail angel Ravensong opens Ravensong's Roost [ravensongsroost.com] from September until the end
of hiking season with a hiker hut that has a kitchen, electricity, running water, heat, a sleeping loft, and
easy access to Mazama. Ravensong is the first woman to solo hike the PCT in 1976, and a former park
ranger who is very familiar with the N Cascades, snow conditions, the PCT, and possible late season
alternate routes.</t>
  </si>
  <si>
    <t>(Hiker Name)
c/o Goat's Beard Mountain Supply
50 Lost River Road
Mazama, WA 98833</t>
  </si>
  <si>
    <t xml:space="preserve">Stehekin is a small community 11 miles SE of the PCT. Shuttle bus service connects High Bridge and
Stehekin [$7 one-way]. During peak summer season the shuttle runs 4 times per day. Shuttle is reduced
in Oct. See Stehekinlanding.com for details. Stehekin Landing has a post office [509-699-2015] that
accepts general delivery packages.
-------
---
</t>
  </si>
  <si>
    <t>DO NOT ship packages UPS or FedEx because they are delivered to a boat dock and sit outside until
someone picks them up or the package is discarded to prevent them being broken into by animals. Ship
USPS. Ship packages via USPS only to:
Stehekin Post Office
(Your Name)
c/o General Delivery
Post Office
Stehekin, WA 98852</t>
  </si>
  <si>
    <t xml:space="preserve">Stevens Pass [Stevenspass.com, 206-812-7844 (summer only), 206-812-4510 ex 4350] is a ski resort
next to the PCT with large trailhead parking, snacks, espresso service, and a restaurant. They accept
resupply packages shipped via UPS or FedEx only. Stevens Pass has no overnight accommodations.
-------
</t>
  </si>
  <si>
    <t>Ship UPS or FedEx Only:
(Hiker’s name) and ETA
C/O Stevens Pass, Through Hiker
93001 NE Stevens Pass Hwy, US 2
Skykomish, WA 98288
---
Please have real name on resupply packages. ID required for package pickup. Pickup packages May 1-
Oct 15, 9am-4pm.</t>
  </si>
  <si>
    <t>Snoqualmie Pass is a busy interstate highway intersection and small ski area, on the PCT. They have
the Summit Inn [thesummitinnsnoqualine.us, 425-434-6300, accepts packages for guests or for a fee],
restaurants and a Chevron station [425-434-6688] with a market.
-------
---
The Chevron station [sometimes disorganized, hikers grab boxes from a large pile] also accepts
packages. Be sure to include accurate ETA on package.
---
Snoqualmie Pass mail is routed through the North Bend Post Office [425-831-7020].       great food at the food truck here and beers at the brewery. You can send a package to the Chevron, but literally no one recommends that. Send your package to the lodge there instead. There’s a $15 holding fee if you’re a non-guest but Washington is rainy and cold and the motels are few and far between. In other words, you are going to want to stay there so just budget for it.</t>
  </si>
  <si>
    <t>Summit Inn USPS or UPS [fee charged for non-guest]:
(Hiker Name)
c/o Summit Inn Hotel
603 State Route 906
Snoqualmie Pass, WA 98068     
Chevron Station USPS:
(Hiker Name)
General Delivery
c/o Chevron Station
Snoqualmie Pass, WA 98068
Label Package w/ ETA and "Please hold in the Chevron station for PCT hiker"</t>
  </si>
  <si>
    <t xml:space="preserve">Trout Lake is a small town 13.8 miles S of the PCT on paved Forest Road 23 that has a restaurant,
lodging, small grocery store and Post Office [509-395-2108]. The Trout Lake Grocery [open 8-8 daily,
509-395-2777] accepts hiker resupply packages, and rents rooms.
-------
</t>
  </si>
  <si>
    <t>Ship resupply packages to:
(Your Name)
c/o Trout Lake Grocery
PO Box 132
Trout Lake, WA 98650
---
Trout Lake Post Office [open M-F 9:30-12:30 &amp; 1-4]:
(Your Name)
c/o General Delivery
Trout Lake, WA 98650</t>
  </si>
  <si>
    <t xml:space="preserve"> Highway 12 near White Pass, trailhead parking both on north and south sides of the highway. White
Pass is a small ski area 1/2 mile SW of the PCT on Hwy 12 with a motel [The Village Inn,
whitepassvillageinn.com, 509-672-3131] and the Kracker Barrel convenience store [509-672-3105] with
deli, laundry, and they accept hiker resupply packages. The town of Packwood is 20.5 miles W of the
PCT on Hwy 12.
-------
resupply at their general store, which has great smoked salmon and cheese. The town is also adorable and has huckleberry milkshakes and friendly locals, so I recommend going there if you have the opportunity. (Note on cell reception: The town of Packwood does not appear to have cell phone service, but you get a little at White Pass and the downtown of Trout Lake (no 4G though). If you have to figure out anything online or via phone, do it before leaving Cascade Locks because you won’t have a reliable connection again until Snoqualmie.)</t>
  </si>
  <si>
    <t xml:space="preserve">Ship resupply packages to:
(Your Name)
c/o Kracker Barrel Store
48851 US Highway 12
Naches, WA 98937     </t>
  </si>
  <si>
    <t xml:space="preserve">Cascade Locks is a small town on the PCT with campgrounds, showers, motels, grocery store, pay
phones, ATM, restaurants and a post office [541-374-5026].
-------
</t>
  </si>
  <si>
    <t>Cascade Locks Post Office [open M-F 8:30-1 &amp; 2-5]:
(Your Name)
c/o General Delivery
Cascade Locks, OR 97014</t>
  </si>
  <si>
    <t>Timberline Lodge [timberlinelodge.com, 503-272-3189] is a ski resort, restaurant [excellent AYCE
buffet], and lodge 2/10 mile S of the PCT that accepts hiker resupply packages [$].
-------
    Timberline has a vending machine and sells backpacker meals in their store, but I wouldn’t suggest trying to resupply here. You’ll probably want to send yourself a package at Timberline with your ‘wet weather gear’ before you cross over the mountains into the Washington section of trail, so you can add a couple days of food to the package. Whatever you do, don’t miss the breakfast buffet here.</t>
  </si>
  <si>
    <t xml:space="preserve">Ship resupply packages [$] by USPS or UPS:
(Your Name)
c/o WY'East Store
Timberline Lodge Ski Area
27500 E Timberline Rd
Timberline Lodge, OR 97028
---
Be sure to write "Hold for PCT Hiker" on package. </t>
  </si>
  <si>
    <t xml:space="preserve">Big Lake Youth Camp [biglake.org, 503-850-3583] is a hiker-friendly Seventh-Day Adventist church
camp 8/10 mile N of PCT. They offer, showers, laundry, meals and they accept resupply packages.
Camping available on nearby forest land. Donations appreciated.
---
WATER ALERT: Next southbound water after Big Lake Youth Camp may be Lava Camp Lake in 12.5
miles.
-------
</t>
  </si>
  <si>
    <t>Ship resupply packages by USPS or UPS. Note on the package that you’re a PCT hiker and your
estimated date of arrival.
(Your Name)
c/o Big Lake Youth Camp
26435 Big Lake Rd
Sisters, OR 97759</t>
  </si>
  <si>
    <t>Ship hiker supply packages [$5], UPS or FedEx only, Include ETA on package, to:
(Your Name)
c/o Elk Lake Resort
60,000 Century Drive
Bend, OR 97701</t>
  </si>
  <si>
    <t>Shelter Cove Resort [sheltercoveresort.com, highwaywestvacations.com/properties/sheltercove, 541
-433-2548] is a hiker friendly resort and RV park 2.2 miles S of the PCT with hiker camping, cabins,
remodeled kitchen serving excellent food [2017], small but decent resupply store, showers, laundry,
WiFi and a payphone. They accept hiker supply packages.</t>
  </si>
  <si>
    <t>Ship UPS only, include ETA.
(Your Name)
c/o Shelter Cove Resort &amp; Marina
27600 West Odell Lake Road, Highway 58
Crescent, OR 97733</t>
  </si>
  <si>
    <t xml:space="preserve">Elk Lake Resort [elklakeresort.net, 541-480-7378], one mile E of PCT, friendly helpful staff, excellent
restaurant food [slightly expensive], showers, no public laundry, they only sell a few snacks, send a box
[$] if you plan to resupply here, popular with Bend locals, can be crowded on summer weekends.
</t>
  </si>
  <si>
    <t>Post Office [open M-F 8:30-5; Sa pickup only 1:30-3]:
(Your Name)
c/o General Delivery, Sisters, OR 97759</t>
  </si>
  <si>
    <t xml:space="preserve">Sisters is a small town 15 miles E of the PCT on Hwy 242 with restaurants, lodging, small grocery store,
and a post office [541-549-0419].
</t>
  </si>
  <si>
    <t>USPS Address:
(Your Name)
c/o Mazama Village Camper Store
Mazama Village
Crater Lake, OR 97604
---
UPS Address:
(Your Name)
c/o Mazama Village Camper Store
569 Mazama Village Dr.
Crater Lake, OR 97604</t>
  </si>
  <si>
    <t>Mazama Village, 1 mile SE of PCT, has a restaurant, store, campground, cabins, laundry, showers, and
pay phones. The Mazama Village Store [craterlakelodges.com, 541-594-2255], accepts hiker resupply
packages.</t>
  </si>
  <si>
    <t>Ashland Post Office [open M-F 9-5]:
(Your Name)
c/o General Delivery
Ashland, OR 97520</t>
  </si>
  <si>
    <t xml:space="preserve">Ashland is a large town 13 miles NW of the PCT on Interstate 5 with motels, hostel, restaurants,
grocery, food co-op, pharmacy, laundry, showers, outfitter, ATM, pay phones, bus service, and a post
office [541-552-1622].
</t>
  </si>
  <si>
    <t>Shipping by UPS
recommended. Include ETA on package.
(Your Name)
c/o Mid River RV Park
44701 Highway 96
Seiad Valley, CA 96086
---
Seiad Valley Post Office [open M-F 12-4, Sa 12-1:30]:
(Your Name)
c/o General Delivery
Seiad Valley, CA 96086</t>
  </si>
  <si>
    <t>Seiad Valley is a very small community on the PCT with a small store, cafe, pay phone, Mid River RV
Park [530-496-3400] w/ hiker camping, laundry, showers and a post office [530-496-3211].
-------
Mid River RV Park accepts hiker resupply packages [$5 or free w/ $10 hiker camping]. Shipping by UPS
recommended.</t>
  </si>
  <si>
    <t>Send resupply packages [$5] by USPS or UPS. Include ETA on your package.
PCT Hiker (Your Name)
c/o Callahan's Lodge
7100 Old Highway 99 South
Ashland, OR 97520</t>
  </si>
  <si>
    <t>Callahan's Lodge [callahanslodge.com, 800-286-0507, 541-482-1299] is hiker friendly lodge 8/10 mile N
of the PCT with a restaurant, lodging, laundry, showers, hiker camping.</t>
  </si>
  <si>
    <t>Etna Post Office [open M-F 9-5]:
(Your Name)
c/o General Delivery
Etna, CA 96027</t>
  </si>
  <si>
    <t xml:space="preserve">Etna is a small town 10.4 miles NE of the PCT with motels, restaurants, grocery, laundry, ATM, pay
phones, and a post office [530-467-3981].
---
The Hikers Hut is popular with hikers [next to Alderbrookmanor.com, 530-467-3917].
</t>
  </si>
  <si>
    <t>Castella is a very small community and nearby state park 2 miles SW of the PCT, w/ the Ammirati
Market, state park campground w/ $5 hiker campsites, coin showers, pay phone and a post office [530
-235-4413].
-------
Ammirati's Market [open every day 8-9; 530-235-2676] is next to the post office, and accepts hiker
resupply packages sent by UPS, FedEx or USPS.</t>
  </si>
  <si>
    <t xml:space="preserve"> Include ETA on your package.
USPS address:
(Your Name)
c/o Ammirati's Market
PO Box 90
Castella, CA 96017
---
UPS, FedEx address:
(Your Name)
c/o Ammirati's Market
20107 Castle Creek Road
Castella, CA 96017
---
Castella Post Office [open M-F 11-3; Sa 8:45-10]:
(Your Name)
c/o General Delivery
Castella, CA 96017</t>
  </si>
  <si>
    <t xml:space="preserve">Include ETA on package.
(Your Name)
c/o Burney Park Camp Store
McArthur Burney Falls State Park
24900 State Highway 89
Burney, CA 96013  </t>
  </si>
  <si>
    <t>Burney Falls State Park is a park along the PCT with a campground, coin showers, pay phone and a
small store that accepts hiker resupply packages.
Burney Falls State Park Camp Store [open daily 8-8; 530-335-5713] accepts hiker resupply packages
[$5] sent by USPS.     Slightly closer to the trail is Burney Falls Camp Services (1424), about 17 miles past the junction for the guest ranch on the PCT. They will also hold your package and they have a store that you could resupply out of if you aren’t picky. Both Burney Falls spots cost $5 to send a package to.</t>
  </si>
  <si>
    <t>Burney Post Office [open M-F 9:30-4]:
(Your Name)
c/o General Delivery
Burney, CA 96013</t>
  </si>
  <si>
    <t>The town of Burney is 7.7 miles SW of the PCT with motels, restaurants, Safeway grocery, laundry,
ATM, pay phones, and a post office [530-335-5430]. If you are hitching to Burney, try SW (left) 1/10 mile
at the intersection of Hwy 299 and Cassel Rd. It's dangerous for cars to stop where the PCT crosses
299.</t>
  </si>
  <si>
    <t>High voltage power line, trail nearby to Burney Mountain Guest Ranch [3/10 mile SW of PCT,
burneymountainguestranch.com, 530-335-2544] is a Country Inn that offers camping, lodging, hot
meals, showers, laundry, shade, swimming, wifi, water and resupply [including fuel canisters] and they
accept resupply packages [$].
-------
A good place to send a package about a mile off trail. They’re really nice there and have everything a hiker could need (including a small hiker store) in a place that feels homey. They will also hold your package and they have a store that you could resupply out of if you aren’t picky. Both Burney Falls spots cost $5 to send a package to.</t>
  </si>
  <si>
    <t xml:space="preserve">USPS Address:
(Hiker Name)
Burney Mountain Guest Ranch, Inc
PO Box 2588
Burney, CA 96013
---
UPS/Fed Ex address:
(Hiker Name)
Burney Mountain Guest Ranch, Inc.
22800 Guest Ranch Road
Cassel, Ca 96016    </t>
  </si>
  <si>
    <t>Old Station Post Office [open M-F 11-3]:
(Your Name)
c/o General Delivery
Old Station, CA 96071</t>
  </si>
  <si>
    <t>Ship packages by USPS, UPS or FedEx. Include ETA on your package.
(Your Name), PCT hiker
Drakesbad Guest Ranch
End of Warner Valley Road
Chester, CA 96020</t>
  </si>
  <si>
    <t xml:space="preserve">Drakesbad Guest Ranch [drakesbad.com, 866-999-0914] is a hiker-friendly resort on the PCT with a
coin operated laundry, showers, an excellent restaurant, and they accept resupply packages.
</t>
  </si>
  <si>
    <t xml:space="preserve">Old Station is a very small community 3/10 mile W of the PCT with a mini-mart, pay phone, RV Park and
a post office [530-335-7191]. The Hat Creek Resort &amp; RV Park [hatcreekresortrv.com; 530-335-7121] is
a private RV park with cabins located in Old Station next to the Post Office.
</t>
  </si>
  <si>
    <t>USPS address:
(Hiker's Legal Name and ETA)
c/o Braatens at Little Haven
PO Box 4
Belden, CA 95915
The Belden Town Resort may hold hiker packages for a fee (UPS or FedEx only, call first for details):
(Hiker Name, PCT Hiker)
Belden Town Resort
14785 Belden Town Rd
Belden, CA 95915   Their camp store is passable but expensive</t>
  </si>
  <si>
    <t xml:space="preserve">Belden is a small resort and lodge on the PCT with a very small store, restaurant/bar [Beldentown.com,
530-283-9662], and The Braatens of Little Haven [Littlehavenpct.com/hikerservices]. The Belden Post
Office closed in 2013. Hwy 70 is a narrow, curvy, dangerous road with no room to walk safely.
-------
The Braatens of Little Haven will hold packages during June and July [donations accepted]. Include a
return address. Call The Braatens at 530-283-9880 when you arrive in Belden [between 6 am and 7:30
pm] to arrange for delivery or pick up.
---
The Belden Town Resort may hold hiker packages for a fee (UPS or FedEx only, call first for details):
 Their camp store is passable but expensive   </t>
  </si>
  <si>
    <t>Quincy Post Office [open M-F 8:30-5].
(Your Name)
c/o General Delivery
Quincy, CA 95971</t>
  </si>
  <si>
    <t xml:space="preserve">Quincy is a town approximately 12 miles E of the PCT on Bucks Lake Rd with motels, restaurants,
grocery, ATM, drug store, laundry, natural food store, pay phones, and a post office [530-283-3912].
</t>
  </si>
  <si>
    <t>Ship to the Sierra Country Store USPS, FedEx or UPS:
(Your Name)
c/o Sierra Country Store
213 Main Street
Sierra City, CA 96125
---
Sierra City Post Office [open M-F 10-2; Sa 10:30-12:30]:
(Your Name)
c/o General Delivery
Sierra City, CA 96125</t>
  </si>
  <si>
    <t xml:space="preserve">Sierra City is a small town 1.4 miles SW of the PCT with a store, ATM, motels, pay phone, restaurants
and a post office [530-862-1152]. PCT hikers are allowed to camp at the church [except on Sundays].
The Sierra Country Store [sierracountrystore.com, 530-862-1560, open 9-8 daily] accepts hiker resupply
packages sent by USPS or UPS. Include ETA on your package.
</t>
  </si>
  <si>
    <t>Truckee Post Office [open M-F 8:30-5, Sa 11-2]:
(Your Name)
c/o General Delivery
Truckee, CA 96161</t>
  </si>
  <si>
    <t xml:space="preserve">Truckee is a town 12 miles E of the PCT with motels, restaurants, grocery, pharmacy, outfitter, ATM,
pay phones, and post office [530-587-7158].
</t>
  </si>
  <si>
    <t xml:space="preserve">
(Your Name)
c/o General Delivery
Soda Springs, CA 95728</t>
  </si>
  <si>
    <t xml:space="preserve">Soda Springs is a community 3 miles W of PCT on Highway 40, with a store, restaurant, and Post Office
[530-426-3082].
---
The historic Clair Tappaan Lodge [clairtappaanlodge.com, 530-426-3632] is 1.4 miles W of the Pacific
Crest Trail where it crosses Old Hwy 40. The lodge offers hostel-style lodging, showers, laundry, and a
hot tub. Hot meals may be purchased. The Lodge does not accept resupply packages but the Soda
Springs Post Office is 1.9 miles away. Soda Springs Post Office [open M-F 9-1 &amp; 1:30-3:30]
</t>
  </si>
  <si>
    <t>South Lake Tahoe Post Office [open M-F 8:30-5 &amp; Sa 12-2]:
(Your Name)
c/o General Delivery
South Lake Tahoe, CA 96151</t>
  </si>
  <si>
    <t>South Lake Tahoe is a large town 12 miles NE of the PCT on Hwy 50 with motels, restaurants,
groceries, pharmacy, ATM, pay phones, and a post office [530-544-5867].
South Lake Tahoe has two post offices, only the main Post Office at 1046 Al Tahoe Blvd accepts
general delivery packages.</t>
  </si>
  <si>
    <t>(Your Name)
c/o Kennedy Meadows Resort and Pack Station
57 miles East of Sonora on Hwy 108
Sonora, CA 95370</t>
  </si>
  <si>
    <t>Northern Kennedy Meadows is 9.1 miles W on Hwy 108, then 1 mile S on Kennedy Meadows Road.
Northern Kennedy Meadows [kennedymeadows.com, 209-965-3911, 209-965-3900] is a pack station
and resort with cabins [often full], a restaurant, WiFi, a nearby Forest Service campground, and a small
store that accepts hiker resupply packages [$].
Northern Kennedy Meadows accepts hiker resupply packages [$10+ fee] shipped by UPS only:
Northern Kennedy Meadows will ship bear canisters back home.</t>
  </si>
  <si>
    <t>Tuolumne Meadows has a nearby campground with backpacker sites, store [3/10 mile W of the PCT,
surprisingly well stocked], snack bar, outfitter [in the gas station], and a post office [209-372-8236]. The
store and post office may not be open early season due to snow.
-------
Tuolumne Meadows Post Office [Open M-F 9-5, Sa 9-12]:
  a camp store with pretty good options,  pretty good camp store that you could resupply out of (a little expensive).</t>
  </si>
  <si>
    <t>(Your Name)
c/o General Delivery
Tuolumne Meadows
Yosemite National Park, CA 95389</t>
  </si>
  <si>
    <t>Mammoth Lakes Post Office [open M-F 8-4]:
(Your Name)
c/o General Delivery
Mammoth Lakes, CA 93546</t>
  </si>
  <si>
    <t xml:space="preserve">Mammoth Lakes is a large town 16 miles E of the PCT with motels, restaurants, laundry, ATM,
outfitters, pharmacies, groceries, natural food store, campgrounds and a post office [760-934-2205].
Bus service [$7 round trip] runs between Red's Meadow and the Mammoth Mountain ski area.
</t>
  </si>
  <si>
    <t xml:space="preserve">Vermilion Valley Resort [edisonlake.com, 559-259-4000] is a hiker-friendly resort 6 miles W of the PCT
with a small store, restaurant, tent cabins, showers, and laundry. You can reach VVR by a ferry boat [$,
9am &amp; 4pm, if the lake is not too low] that lands 1.5 miles SW of the PCT or hike 5 miles along the N
shore of Lake Edison to VVR or via the Bear Ridge Trail. VVR accepts hiker resupply packages [$].
-------
Ship UPS or Fed-X ONLY, $27-$65 fee, allow extra time for delivery to VVR, include ETA:
</t>
  </si>
  <si>
    <t>UPS Address:
Vermilion Valley Resort
c/o Rancheria Garage
62311 Huntington Lake Road
Lakeshore, CA 93634</t>
  </si>
  <si>
    <t xml:space="preserve">Independence is a small town 20.6 miles E of the PCT with a gas station mini-mart, motels, restaurants,
pay phone, and post office [760-878-2210]. Independence is accessible by hiking 7.6 miles E over
Kearsarge Pass [11,712 feet] to Onion Valley, then take the paved road 13 miles E to Independence.
---
Bishop is a large town on Highway 395, 42 miles N of Independence, with a full grocery, outfitter,
pharmacy, laundry, motels, ATMs, restaurants and anything else a hiker might need. Bus service
[weekdays only] runs from Lone Pine and Independence to Bishop.
-------
Independence Post Office [open M-F 9:30-12:45 &amp; 1:15-4]:
</t>
  </si>
  <si>
    <t>(Your Name)
c/o General Delivery
Independence, CA 93526</t>
  </si>
  <si>
    <t xml:space="preserve">Lone Pine is a small town 22 miles E of the PCT with a grocery store, motels, restaurants, laundry,
payphones, ATM, pharmacy, outfitter and a post office [760-876-5681]. Lone Pine is accessible either
from Mulkey Pass, Trail Pass, Cottonwood Pass or Crabtree Meadow.
-------
Lone Pine Post Office [open M-F 9:30-12:30 &amp; 1:30-4:30]:
</t>
  </si>
  <si>
    <t>(Your Name)
c/o General Delivery
Lone Pine, CA 93545</t>
  </si>
  <si>
    <t xml:space="preserve">Kennedy Meadows is a small hiker-friendly community 1/2 mile E of the PCT. Kennedy Meadows has a
restaurant and a small general store [559-850-5647] with a grill, laundry, showers, pay phone, and they
allow hikers to camp out back. The store accepts hiker resupply packages [$].
-------
Send resupply packages by USPS or UPS Include ETA on your package.
</t>
  </si>
  <si>
    <t>(Your Name)
c/o Kennedy Meadows General Store
96740 Beach Meadow Road
Inyokern, CA 93527</t>
  </si>
  <si>
    <t>Lake Isabella is a small town 37 miles W of the PCT on Hwy 178 with motels, large grocery, pharmacy,
laundry, restaurants, pay phones, ATM and a post office [760-379-2553]. For many hikers, Lake Isabella
is the last grocery store for more than 250 miles [except possibly the small grocery in Lone Pine or the
trip out to Bishop]. Bus service runs between Onyx and Lake Isabella and W to the city of Bakersfield.
-------
Lake Isabella Post Office [open M-F 10-4]
---
In the past, some hikers have reported bad experiences at the Kern Motel. The Lake Isabella Motel [760
-379-2800] may be the better place to stay.</t>
  </si>
  <si>
    <t>(Your Name)
c/o General Delivery
Lake Isabella, CA 93240</t>
  </si>
  <si>
    <t xml:space="preserve">Onyx is a very small community 17.7 miles W of the PCT on Hwy 178 with a post office [760-378-2121],
and the Onyx store [oldonyxstore.com, 760-378-3299] with sandwiches, snacks, and drinks, no
overnight stays allowed.
-------
Onyx store closes at 6 pm, food service may close earlier.
---
Onyx Post Office [open M-F 9-12 &amp; 1-4]:
</t>
  </si>
  <si>
    <t>(Your Name)
c/o General Delivery
Onyx, CA 93255</t>
  </si>
  <si>
    <t xml:space="preserve">Tehachapi is a town 9.2 miles W of the PCT with motels, restaurants, full grocery, K Mart, pharmacy,
laundry, pay phones, ATM and a post office [661-822-0279].
-------
Tehachapi Post Office [open M-F 9-5, Sa 10-2]:
</t>
  </si>
  <si>
    <t>(Your Name)
c/o General Delivery
Tehachapi, CA 93581</t>
  </si>
  <si>
    <t xml:space="preserve">Mojave is an small town 11.5 miles E of the PCT with motels, restaurants, grocery, laundry, pay phones,
ATM and a post office [661-824-3502].
-------
Mojave Post Office [open M-F 9-1, 2-4]:
</t>
  </si>
  <si>
    <t>(Your Name)
c/o General Delivery
Mojave, CA 93501</t>
  </si>
  <si>
    <t xml:space="preserve">Hikertown [hikertown.com], hosts hikers, has water spigots, and accepts hiker resupply packages.
-------
Send resupply packages by USPS or UPS. Include ETA on your package.
</t>
  </si>
  <si>
    <t>(Your Name)
c/o Hikertown
26803 W. Ave. C-15
Lancaster CA 93536</t>
  </si>
  <si>
    <t>(Your Name)
c/o General Delivery
Lake Hughes, CA 93532</t>
  </si>
  <si>
    <t xml:space="preserve">Lake Hughes is a small community 2.1 miles N of the PCT with a small store, pay phone, the Historic
Rock Inn [historicrockinn.com, 661-724-1855, a popular restaurant that has 3 motel rooms], and a post
office [661-724-9281].
-------
Lake Hughes Post Office [open M-F 8-12:30 &amp; 1:30-5]:
</t>
  </si>
  <si>
    <t xml:space="preserve">Agua Dulce is a small town on the PCT with a good grocery store, restaurants, pay phones, ATM and
Hiker Heaven [AKA the Saufley's, hikerheaven.com, 661-268-1235, guest [hiker] phone 661-402-5000].
Hiker Heaven is usually open March - June and in the fall for southbounders. The PCT follows the road
through the center of Agua Dulce. To reach Hiker Heaven walk past the grocery store and pizza place
and turn left on Darling Road for 1 mile.
-------
Hiker Heaven accepts resupply packages sent by USPS, UPS, FedEx or DHL. Include ETA on your
package.
</t>
  </si>
  <si>
    <t>PCT Hiker (your name)
c/o The Saufley's
11861 Darling Road
Agua Dulce, CA 91390</t>
  </si>
  <si>
    <t>(Your Name)
c/o General Delivery
Wrightwood, CA 92397
Mountain Hardware USPS:
PCT Hiker (Your Name)
c/o Mountain Hardware
PO Box 398
Wrightwood, CA 92397
---
Mountain Hardware UPS:
Mountain Hardware
PCT Hiker (Your Name)
c/o Mountain Hardware
1390 Hwy 2
Wrightwood, CA 92397</t>
  </si>
  <si>
    <t xml:space="preserve">Wrightwood is a small hiker-friendly town 5.5 miles E of the PCT with a grocery store, motels,
restaurants, pay phones, ATM, hardware store, and a post office [760-249-8882]. The Mountain
Hardware store [mtnhardware.com, 760-249-3653] accepts hiker packages.
Wrightwood Post Office [open M-F 8:45-5, Sa pickup only 8-11]:
</t>
  </si>
  <si>
    <t>nterstate Highway 15 and Cajon Pass [about 1/2 mile N of the PCT] is a busy interstate highway
intersection with a McDonald's restaurant, pay phone, gas station mini-mart and a hiker-friendly Best
Western Motel [760-249-6777].</t>
  </si>
  <si>
    <t>Big Bear City Post Office [open M-F 9-4:30, Sa pickup only 1-2;
(Your Name)
c/o General Delivery
Big Bear City, CA 92314
---
Big Bear Lake Post Office [open M-F 8:30-5, Sa 10-12]:
(Your Name)
c/o General Delivery
Big Bear Lake, CA 92315</t>
  </si>
  <si>
    <t>Big Bear City and Big Bear Lake are 2 towns about 5 miles apart, each with a post office. Use the
correct post office if you send a package. Mountain Transit bus service [mountaintransit.org, 909-878
-5200 ] serves these communities.
---
Big Bear City is town 5.4 miles SW of the PCT. Big Bear City has small grocery, motels, restaurants,
pay phones, ATM, and a post office [909-585-7132].
---
Big Bear Lake is town 9 miles SW of the PCT [about 5 miles W of Big Bear City]. Big Bear Lake is larger
than Big Bear City and has several full groceries, Kmart, motels, restaurants, pay phones, ATM,
pharmacy, post office [909-866-1035], Motel 6 [909-585-6666], and the hiker-friendly Big Bear Hostel.
The Big 5 sporting goods [909-866-2730] in Big Bear Lake usually sells fuel canisters.
-------
The hiker-friendly Big Bear Hostel [bigbearhostel.com, 909-866-8900] is located about 100 yards SE of
Lake View Drive and Knickerbocker Road in Big Bear Lake.</t>
  </si>
  <si>
    <t xml:space="preserve">The small community of Cabazon with a small store and post office [951-849-6233] is 4.5 miles W of the
PCT on the service road just S of Hwy 10 [between the Interstate and the railroad tracks]. Tamarack Rd
[N of Hwy 10] does not go to Cabazon.
-------
</t>
  </si>
  <si>
    <t>Cabazon Post Office [open M-F 8:30-4]:
(Your Name)
c/o General Delivery
Cabazon, CA 92230</t>
  </si>
  <si>
    <t>Idyllwild Post Office [open M-F 9-5, Sa pick up only 1:30-3]:
(Your Name)
c/o General Delivery
Idyllwild, CA 92549</t>
  </si>
  <si>
    <t xml:space="preserve">Idyllwild is a town 5.2 miles W of the PCT with motels, a state park campground w/ showers,
restaurants, grocery, natural food store, laundry, outfitter, ATM, pay phones, library and a post office
[951-659-1969].
</t>
  </si>
  <si>
    <t>(Your Name)
c/o Paradise Valley Cafe
61721 State Highway 74
Mountain Center, CA 92561</t>
  </si>
  <si>
    <t xml:space="preserve">Paradise Valley Cafe [theparadisevalleycafe.com, 951-659-3663], water spigot outside, 1 mile W of
PCT.
The Paradise Valley Cafe accepts hiker resupply packages via USPS, UPS &amp; FedEx. Include ETA on
your Package.
</t>
  </si>
  <si>
    <t xml:space="preserve">The small town of Anza [5.8 miles SW of the Paradise Valley Cafe on Hwy 371] has a store, ATM,
payphone, restaurants, pharmacy, and a post office [951-763-2074].
-------
Anza Post Office [open M-F 9-4, Sa 10-1]:
</t>
  </si>
  <si>
    <t>(Your Name)
c/o General Delivery
Anza, CA 92539</t>
  </si>
  <si>
    <t>(Your Name)
c/o General Delivery
Warner Springs, CA 92086</t>
  </si>
  <si>
    <t xml:space="preserve">Julian is a small town 12 miles W of the PCT on Hwy 78 with a grocery store, motels, pay phone,
restaurants and a post office [760-765-3648].
-------
</t>
  </si>
  <si>
    <t>Julian Post Office [M-F 9-4, Sa 10-12]:
(Your Name)
c/o General Delivery
Julian, CA 92036</t>
  </si>
  <si>
    <t xml:space="preserve">Mount Laguna, 4/10 mile W of PCT. Nearby store, lodge [Lagunamountain.com, 619-473-8533], outfitter
[Mount Laguna Sports, 619-473-0450], restaurant and a Post Office [619-473-8341].
-------
The Laguna Mountain Lodge and store accepts resupply packages [$5] sent by USPS or UPS. Include
Name, ETA, and Phone # on your package.
</t>
  </si>
  <si>
    <t>Laguna Mountain Lodge USPS Address:
(Your Name)
c/o Laguna Mountain Lodge
PO Box 146
Mount Laguna, CA 91948
---
Laguna Mountain Lodge UPS Address:
(Your Name)
c/o Laguna Mountain Lodge
10678 Sunrise Hwy
Mount Laguna, CA 91948
---
Mount Laguna Post Office [M-F 12-4, Sa 9-11]:
(Your Name)
c/o General Delivery
Mount Laguna, CA 91948</t>
  </si>
  <si>
    <t>15+22</t>
  </si>
  <si>
    <t>Resuppply</t>
  </si>
  <si>
    <t>Resupply 3b, 3l, 3d</t>
  </si>
  <si>
    <t>Rest</t>
  </si>
  <si>
    <t>Z</t>
  </si>
  <si>
    <t>N</t>
  </si>
  <si>
    <t>Zeros</t>
  </si>
  <si>
    <t>Neros</t>
  </si>
  <si>
    <t>Hiking</t>
  </si>
  <si>
    <t>Total</t>
  </si>
  <si>
    <t xml:space="preserve">Warner Springs is a very small community 1.2 miles E of the PCT with a hiker-friendly community
center (0900-1500), resort, golf course, and post office [760-782-3166].
---
The Warner Springs Community Center [about 100 yards E of the PCT at the first crossing of Highway
79] has been very hiker-friendly the past few years offering hikers water, computer use, food, and a
small store.
---
The Warner Springs Ranch Resort [warnerspringsranchresort.com, 760-782-4200] has reopened
following bankruptcy several years ago. The resort has new owners, see web site for the latest updates.
-------
Warner Springs Post Office [M-F 8-4, Sa 8-1:30]:
</t>
  </si>
  <si>
    <t>Have Lunch at café</t>
  </si>
  <si>
    <t xml:space="preserve">Zero. Resupply 2b, 2l, 2d     </t>
  </si>
  <si>
    <t xml:space="preserve">Zero. Resupply 5b, 5l, 5d     </t>
  </si>
  <si>
    <t>Nero. Resupply 5b, 5l,4d</t>
  </si>
  <si>
    <t>Nero. Resupply 5b, 5l,5d</t>
  </si>
  <si>
    <t>Zero, Uplift Resupply Package 5b, 6l, 5d (incl reserve) and maps, buy bear cannister and ice axe</t>
  </si>
  <si>
    <t>Zero, Resupply 5b, 4l, 5d</t>
  </si>
  <si>
    <t>Nero, Resupply 8b,6l, 8d</t>
  </si>
  <si>
    <t>Resupply 3b, 2l, 3d</t>
  </si>
  <si>
    <t>Zero, Resupply 3b, 4l, 3d</t>
  </si>
  <si>
    <t>Receive Resupply Package 7b, 7l,6d</t>
  </si>
  <si>
    <t>Resupply 5b, 4l, 4d</t>
  </si>
  <si>
    <t>Zero,Resupply 6b, 6l, 6d</t>
  </si>
  <si>
    <t>Nero, Resupply 3b, 4l, 3d</t>
  </si>
  <si>
    <t>Oak Shore Grocery (0700-2000), small store w/ deli, 4/10 mile SE of PCT in Lake Morena Village. 3,114</t>
  </si>
  <si>
    <t>Zero. Resupply 5b, 5l, 5d. Buy new Shoes</t>
  </si>
  <si>
    <t>Zero, Resupply 6b, 7l, 6d. Get new shoes</t>
  </si>
  <si>
    <t>Lunch at Oak Shore Grocery , resupply 2b,1l,2d, hiker box at ranger station</t>
  </si>
  <si>
    <r>
      <t xml:space="preserve">Start with 1 b, 1 l, 1 dinner. </t>
    </r>
    <r>
      <rPr>
        <sz val="11"/>
        <color rgb="FFFF0000"/>
        <rFont val="Calibri"/>
        <family val="2"/>
        <scheme val="minor"/>
      </rPr>
      <t>Mail to Warner Springs map &amp; microspikes</t>
    </r>
  </si>
  <si>
    <t>Action to Take</t>
  </si>
  <si>
    <t>Resupply Location Description</t>
  </si>
  <si>
    <t>Resupply Postal Address</t>
  </si>
  <si>
    <t>Package Holding Fees</t>
  </si>
  <si>
    <r>
      <t xml:space="preserve">Zero. Resupply 4b, 4l, 4d, </t>
    </r>
    <r>
      <rPr>
        <sz val="12"/>
        <color rgb="FFFF0000"/>
        <rFont val="Calibri"/>
        <family val="2"/>
      </rPr>
      <t>Mail to Kennedy Medows Resupply Package 5b, 6l, 5d (incl reserve)   and maps</t>
    </r>
    <r>
      <rPr>
        <sz val="12"/>
        <color rgb="FF000000"/>
        <rFont val="Calibri"/>
        <family val="2"/>
      </rPr>
      <t xml:space="preserve">. </t>
    </r>
    <r>
      <rPr>
        <sz val="12"/>
        <color rgb="FF0070C0"/>
        <rFont val="Calibri"/>
        <family val="2"/>
      </rPr>
      <t>order new shoes for  delivery to Tehachapi</t>
    </r>
  </si>
  <si>
    <r>
      <rPr>
        <sz val="12"/>
        <color theme="1"/>
        <rFont val="Calibri"/>
        <family val="2"/>
      </rPr>
      <t xml:space="preserve">Resupply 4b,3l,4d. </t>
    </r>
    <r>
      <rPr>
        <sz val="12"/>
        <color theme="9" tint="-0.249977111117893"/>
        <rFont val="Calibri"/>
        <family val="2"/>
      </rPr>
      <t>Pick up microspikes &amp; map</t>
    </r>
    <r>
      <rPr>
        <sz val="12"/>
        <color theme="4"/>
        <rFont val="Calibri"/>
        <family val="2"/>
      </rPr>
      <t>.</t>
    </r>
  </si>
  <si>
    <r>
      <t xml:space="preserve">Zero, Resupply 7b, 8l, 7d. </t>
    </r>
    <r>
      <rPr>
        <sz val="12"/>
        <color theme="9" tint="-0.249977111117893"/>
        <rFont val="Calibri"/>
        <family val="2"/>
      </rPr>
      <t>Pick up new shoes</t>
    </r>
  </si>
  <si>
    <r>
      <t xml:space="preserve">Zero, Resupply 8b, 7l, 8d (incl reserve). </t>
    </r>
    <r>
      <rPr>
        <sz val="12"/>
        <color rgb="FFFF0000"/>
        <rFont val="Calibri"/>
        <family val="2"/>
      </rPr>
      <t>Mail to Kennedy Meadows North Resupply Package 3b, 3l, 3d.  Mail to Sierra City Resupply Package 6b, 4l, 6d</t>
    </r>
  </si>
  <si>
    <r>
      <rPr>
        <sz val="12"/>
        <color theme="1"/>
        <rFont val="Calibri"/>
        <family val="2"/>
      </rPr>
      <t xml:space="preserve">Buy lunch. </t>
    </r>
    <r>
      <rPr>
        <sz val="12"/>
        <color theme="9" tint="-0.499984740745262"/>
        <rFont val="Calibri"/>
        <family val="2"/>
      </rPr>
      <t>Receive Resupply Package 3b, 3l, 3d</t>
    </r>
  </si>
  <si>
    <r>
      <t xml:space="preserve">Nero, </t>
    </r>
    <r>
      <rPr>
        <sz val="12"/>
        <color rgb="FFFFC000"/>
        <rFont val="Calibri"/>
        <family val="2"/>
      </rPr>
      <t>TBC Resupply or</t>
    </r>
    <r>
      <rPr>
        <sz val="12"/>
        <color rgb="FF000000"/>
        <rFont val="Calibri"/>
        <family val="2"/>
      </rPr>
      <t xml:space="preserve"> </t>
    </r>
    <r>
      <rPr>
        <sz val="12"/>
        <color theme="9" tint="-0.499984740745262"/>
        <rFont val="Calibri"/>
        <family val="2"/>
      </rPr>
      <t>receive package 6b, 4l, 6d</t>
    </r>
  </si>
  <si>
    <r>
      <t xml:space="preserve">Zero, Resupply 7b, 7l, 7d. Buy new shoes. </t>
    </r>
    <r>
      <rPr>
        <sz val="11"/>
        <color rgb="FFFF0000"/>
        <rFont val="Calibri"/>
        <family val="2"/>
        <scheme val="minor"/>
      </rPr>
      <t>Mail to Crater Lake 4b, 4l, 3d</t>
    </r>
  </si>
  <si>
    <r>
      <t xml:space="preserve">Zero,Resupply 5b, 4l, 4d. </t>
    </r>
    <r>
      <rPr>
        <sz val="12"/>
        <color rgb="FFFF0000"/>
        <rFont val="Calibri"/>
        <family val="2"/>
      </rPr>
      <t>Mail to Big Lake Youth 7b,7l,6d. Order new shoes for delivery  to Cascade Locks</t>
    </r>
  </si>
  <si>
    <r>
      <t xml:space="preserve">TBC </t>
    </r>
    <r>
      <rPr>
        <sz val="12"/>
        <color theme="9" tint="-0.499984740745262"/>
        <rFont val="Calibri"/>
        <family val="2"/>
      </rPr>
      <t>Receive Package or Resupply 4b, 4l, 3d</t>
    </r>
  </si>
  <si>
    <t>B=Breakfast</t>
  </si>
  <si>
    <t>D=Dinner</t>
  </si>
  <si>
    <t>L=Lunch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</si>
</sst>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8" formatCode="_-* #,##0.0_-;\-* #,##0.0_-;_-* &quot;-&quot;??_-;_-@_-"/>
  </numFmts>
  <fonts count="18" x14ac:knownFonts="1">
    <font>
      <sz val="11"/>
      <color theme="1"/>
      <name val="Calibri"/>
      <family val="2"/>
      <scheme val="minor"/>
    </font>
    <font>
      <b/>
      <sz val="11"/>
      <color theme="1"/>
      <name val="Calibri"/>
      <family val="2"/>
      <scheme val="minor"/>
    </font>
    <font>
      <sz val="12"/>
      <color rgb="FF000000"/>
      <name val="Calibri"/>
      <family val="2"/>
    </font>
    <font>
      <sz val="12"/>
      <color theme="0" tint="-0.34998626667073579"/>
      <name val="Calibri"/>
      <family val="2"/>
    </font>
    <font>
      <sz val="12"/>
      <color theme="4"/>
      <name val="Calibri"/>
      <family val="2"/>
    </font>
    <font>
      <sz val="12"/>
      <name val="Calibri"/>
      <family val="2"/>
    </font>
    <font>
      <sz val="12"/>
      <color theme="1"/>
      <name val="Calibri"/>
      <family val="2"/>
    </font>
    <font>
      <sz val="12"/>
      <color rgb="FFFFC000"/>
      <name val="Calibri"/>
      <family val="2"/>
    </font>
    <font>
      <sz val="12"/>
      <color theme="0" tint="-0.249977111117893"/>
      <name val="Calibri"/>
      <family val="2"/>
    </font>
    <font>
      <sz val="11"/>
      <color theme="0" tint="-0.249977111117893"/>
      <name val="Calibri"/>
      <family val="2"/>
      <scheme val="minor"/>
    </font>
    <font>
      <sz val="11"/>
      <color theme="0" tint="-0.34998626667073579"/>
      <name val="Calibri"/>
      <family val="2"/>
      <scheme val="minor"/>
    </font>
    <font>
      <b/>
      <sz val="12"/>
      <color rgb="FF000000"/>
      <name val="Calibri"/>
      <family val="2"/>
    </font>
    <font>
      <sz val="11"/>
      <color theme="1"/>
      <name val="Calibri"/>
      <family val="2"/>
      <scheme val="minor"/>
    </font>
    <font>
      <sz val="11"/>
      <color rgb="FFFF0000"/>
      <name val="Calibri"/>
      <family val="2"/>
      <scheme val="minor"/>
    </font>
    <font>
      <sz val="12"/>
      <color rgb="FF0070C0"/>
      <name val="Calibri"/>
      <family val="2"/>
    </font>
    <font>
      <sz val="12"/>
      <color rgb="FFFF0000"/>
      <name val="Calibri"/>
      <family val="2"/>
    </font>
    <font>
      <sz val="12"/>
      <color theme="9" tint="-0.249977111117893"/>
      <name val="Calibri"/>
      <family val="2"/>
    </font>
    <font>
      <sz val="12"/>
      <color theme="9" tint="-0.499984740745262"/>
      <name val="Calibri"/>
      <family val="2"/>
    </font>
  </fonts>
  <fills count="15">
    <fill>
      <patternFill patternType="none"/>
    </fill>
    <fill>
      <patternFill patternType="gray125"/>
    </fill>
    <fill>
      <patternFill patternType="solid">
        <fgColor rgb="FFFFFFFF"/>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0066"/>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2" fillId="0" borderId="0" applyFont="0" applyFill="0" applyBorder="0" applyAlignment="0" applyProtection="0"/>
  </cellStyleXfs>
  <cellXfs count="55">
    <xf numFmtId="0" fontId="0" fillId="0" borderId="0" xfId="0"/>
    <xf numFmtId="0" fontId="1" fillId="9"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9" borderId="1" xfId="0" applyFill="1" applyBorder="1" applyAlignment="1">
      <alignment horizontal="left" vertical="top"/>
    </xf>
    <xf numFmtId="15" fontId="0" fillId="9" borderId="1" xfId="0" applyNumberFormat="1" applyFill="1" applyBorder="1" applyAlignment="1">
      <alignment horizontal="left" vertical="top"/>
    </xf>
    <xf numFmtId="0" fontId="0" fillId="10" borderId="1" xfId="0" applyFill="1" applyBorder="1" applyAlignment="1">
      <alignment horizontal="right" vertical="top"/>
    </xf>
    <xf numFmtId="164" fontId="0" fillId="11" borderId="1" xfId="0" applyNumberFormat="1" applyFill="1" applyBorder="1" applyAlignment="1">
      <alignment horizontal="right" vertical="top"/>
    </xf>
    <xf numFmtId="164" fontId="0" fillId="3" borderId="1" xfId="0" applyNumberFormat="1" applyFill="1" applyBorder="1" applyAlignment="1">
      <alignment horizontal="left" vertical="top"/>
    </xf>
    <xf numFmtId="0" fontId="0" fillId="0" borderId="1" xfId="0" applyBorder="1" applyAlignment="1">
      <alignment horizontal="left" vertical="top"/>
    </xf>
    <xf numFmtId="164" fontId="0" fillId="0" borderId="1" xfId="0" applyNumberFormat="1" applyBorder="1" applyAlignment="1">
      <alignment horizontal="left" vertical="top"/>
    </xf>
    <xf numFmtId="164" fontId="0" fillId="6" borderId="1" xfId="0" applyNumberFormat="1" applyFill="1" applyBorder="1" applyAlignment="1">
      <alignment horizontal="left" vertical="top"/>
    </xf>
    <xf numFmtId="0" fontId="2" fillId="0" borderId="1" xfId="0" applyFont="1" applyBorder="1" applyAlignment="1">
      <alignment horizontal="left" vertical="top"/>
    </xf>
    <xf numFmtId="0" fontId="0" fillId="4" borderId="1" xfId="0" applyFill="1" applyBorder="1" applyAlignment="1">
      <alignment horizontal="left" vertical="top"/>
    </xf>
    <xf numFmtId="0" fontId="2" fillId="2" borderId="1" xfId="0" applyFont="1" applyFill="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horizontal="left" vertical="top"/>
    </xf>
    <xf numFmtId="0" fontId="0" fillId="5" borderId="1" xfId="0" applyFill="1" applyBorder="1" applyAlignment="1">
      <alignment horizontal="left" vertical="top"/>
    </xf>
    <xf numFmtId="0" fontId="3" fillId="0" borderId="1" xfId="0" applyFont="1" applyBorder="1" applyAlignment="1">
      <alignment horizontal="left" vertical="top"/>
    </xf>
    <xf numFmtId="0" fontId="3" fillId="2" borderId="1" xfId="0" applyFont="1" applyFill="1" applyBorder="1" applyAlignment="1">
      <alignment horizontal="left" vertical="top"/>
    </xf>
    <xf numFmtId="0" fontId="5" fillId="0" borderId="1" xfId="0" applyFont="1" applyBorder="1" applyAlignment="1">
      <alignment horizontal="left" vertical="top"/>
    </xf>
    <xf numFmtId="0" fontId="9" fillId="8" borderId="1" xfId="0" applyFont="1" applyFill="1" applyBorder="1" applyAlignment="1">
      <alignment horizontal="left" vertical="top"/>
    </xf>
    <xf numFmtId="0" fontId="8" fillId="2" borderId="1" xfId="0" applyFont="1" applyFill="1" applyBorder="1" applyAlignment="1">
      <alignment horizontal="left" vertical="top"/>
    </xf>
    <xf numFmtId="0" fontId="6" fillId="0" borderId="1" xfId="0" applyFont="1" applyBorder="1" applyAlignment="1">
      <alignment horizontal="left" vertical="top"/>
    </xf>
    <xf numFmtId="0" fontId="6" fillId="2" borderId="1" xfId="0" applyFont="1" applyFill="1" applyBorder="1" applyAlignment="1">
      <alignment horizontal="left" vertical="top"/>
    </xf>
    <xf numFmtId="0" fontId="10" fillId="0" borderId="1" xfId="0" applyFont="1" applyBorder="1" applyAlignment="1">
      <alignment horizontal="left" vertical="top"/>
    </xf>
    <xf numFmtId="0" fontId="0" fillId="11" borderId="1" xfId="0" applyFill="1" applyBorder="1" applyAlignment="1">
      <alignment horizontal="right" vertical="top"/>
    </xf>
    <xf numFmtId="0" fontId="1" fillId="7" borderId="1" xfId="0" applyFont="1" applyFill="1" applyBorder="1" applyAlignment="1">
      <alignment horizontal="center" vertical="center" wrapText="1"/>
    </xf>
    <xf numFmtId="164" fontId="0" fillId="7" borderId="1" xfId="0" applyNumberFormat="1" applyFill="1" applyBorder="1" applyAlignment="1">
      <alignment horizontal="left" vertical="top"/>
    </xf>
    <xf numFmtId="0" fontId="0" fillId="7" borderId="1" xfId="0" applyFill="1" applyBorder="1" applyAlignment="1">
      <alignment horizontal="left" vertical="top"/>
    </xf>
    <xf numFmtId="15" fontId="0" fillId="0" borderId="1" xfId="0" applyNumberFormat="1" applyBorder="1" applyAlignment="1">
      <alignment horizontal="left" vertical="top"/>
    </xf>
    <xf numFmtId="0" fontId="0" fillId="0" borderId="1" xfId="0" applyBorder="1" applyAlignment="1">
      <alignment horizontal="right" vertical="top"/>
    </xf>
    <xf numFmtId="164" fontId="0" fillId="0" borderId="1" xfId="0" applyNumberFormat="1" applyBorder="1" applyAlignment="1">
      <alignment horizontal="right" vertical="top"/>
    </xf>
    <xf numFmtId="15" fontId="0" fillId="4" borderId="1" xfId="0" applyNumberFormat="1" applyFill="1" applyBorder="1" applyAlignment="1">
      <alignment horizontal="left" vertical="top"/>
    </xf>
    <xf numFmtId="0" fontId="2" fillId="12" borderId="1" xfId="0" applyFont="1" applyFill="1" applyBorder="1" applyAlignment="1">
      <alignment horizontal="left" vertical="top"/>
    </xf>
    <xf numFmtId="0" fontId="0" fillId="0" borderId="1" xfId="0" applyBorder="1" applyAlignment="1">
      <alignment horizontal="left" vertical="top" wrapText="1"/>
    </xf>
    <xf numFmtId="164" fontId="0" fillId="13" borderId="1" xfId="0" applyNumberFormat="1" applyFill="1" applyBorder="1" applyAlignment="1">
      <alignment horizontal="left" vertical="top"/>
    </xf>
    <xf numFmtId="15" fontId="0" fillId="5" borderId="1" xfId="0" applyNumberFormat="1" applyFill="1" applyBorder="1" applyAlignment="1">
      <alignment horizontal="left" vertical="top"/>
    </xf>
    <xf numFmtId="15" fontId="0" fillId="14" borderId="1" xfId="0" applyNumberFormat="1" applyFill="1" applyBorder="1" applyAlignment="1">
      <alignment horizontal="left" vertical="top"/>
    </xf>
    <xf numFmtId="0" fontId="0" fillId="14" borderId="1" xfId="0" applyFill="1" applyBorder="1" applyAlignment="1">
      <alignment horizontal="left" vertical="top"/>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1" fontId="0" fillId="10" borderId="1" xfId="0" applyNumberFormat="1" applyFill="1" applyBorder="1" applyAlignment="1">
      <alignment horizontal="right" vertical="top"/>
    </xf>
    <xf numFmtId="168" fontId="1" fillId="10" borderId="1" xfId="1" applyNumberFormat="1" applyFont="1" applyFill="1" applyBorder="1" applyAlignment="1">
      <alignment horizontal="center" vertical="center" wrapText="1"/>
    </xf>
    <xf numFmtId="168" fontId="0" fillId="10" borderId="1" xfId="1" applyNumberFormat="1" applyFont="1" applyFill="1" applyBorder="1" applyAlignment="1">
      <alignment horizontal="right" vertical="top"/>
    </xf>
    <xf numFmtId="168" fontId="0" fillId="0" borderId="1" xfId="1" applyNumberFormat="1" applyFont="1" applyBorder="1" applyAlignment="1">
      <alignment horizontal="right" vertical="top"/>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8" fillId="0" borderId="1" xfId="0" applyFont="1" applyBorder="1" applyAlignment="1">
      <alignment horizontal="left" vertical="top" wrapText="1"/>
    </xf>
    <xf numFmtId="0" fontId="6"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17" fillId="0" borderId="1" xfId="0" applyFont="1" applyBorder="1" applyAlignment="1">
      <alignment horizontal="left" vertical="top" wrapText="1"/>
    </xf>
    <xf numFmtId="168" fontId="0" fillId="0" borderId="1" xfId="1" applyNumberFormat="1" applyFont="1" applyBorder="1" applyAlignment="1">
      <alignment horizontal="center" vertical="top"/>
    </xf>
  </cellXfs>
  <cellStyles count="2">
    <cellStyle name="Comma" xfId="1" builtinId="3"/>
    <cellStyle name="Normal" xfId="0" builtinId="0"/>
  </cellStyles>
  <dxfs count="0"/>
  <tableStyles count="0" defaultTableStyle="TableStyleMedium2" defaultPivotStyle="PivotStyleLight16"/>
  <colors>
    <mruColors>
      <color rgb="FFFF00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6D57E-8B18-481D-ABDC-D4DDB45F7AFC}">
  <dimension ref="A1:AF465"/>
  <sheetViews>
    <sheetView tabSelected="1" workbookViewId="0">
      <pane xSplit="1" ySplit="1" topLeftCell="B2" activePane="bottomRight" state="frozen"/>
      <selection activeCell="Q11" sqref="Q11"/>
      <selection pane="topRight" activeCell="G1" sqref="G1"/>
      <selection pane="bottomLeft" activeCell="A2" sqref="A2"/>
      <selection pane="bottomRight" activeCell="I164" sqref="I164"/>
    </sheetView>
  </sheetViews>
  <sheetFormatPr defaultColWidth="9.140625" defaultRowHeight="15" x14ac:dyDescent="0.25"/>
  <cols>
    <col min="1" max="1" width="4.28515625" style="4" customWidth="1"/>
    <col min="2" max="2" width="9.85546875" style="4" customWidth="1"/>
    <col min="3" max="3" width="5.140625" style="4" customWidth="1"/>
    <col min="4" max="4" width="8.5703125" style="6" bestFit="1" customWidth="1"/>
    <col min="5" max="5" width="12" style="44" bestFit="1" customWidth="1"/>
    <col min="6" max="6" width="5.85546875" style="26" customWidth="1"/>
    <col min="7" max="7" width="6.5703125" style="26" customWidth="1"/>
    <col min="8" max="10" width="6.5703125" style="9" bestFit="1" customWidth="1"/>
    <col min="11" max="11" width="5.28515625" style="29" customWidth="1"/>
    <col min="12" max="12" width="22.42578125" style="9" customWidth="1"/>
    <col min="13" max="13" width="33.5703125" style="35" customWidth="1"/>
    <col min="14" max="14" width="9.140625" style="9" customWidth="1"/>
    <col min="15" max="15" width="8.7109375" style="9" customWidth="1"/>
    <col min="16" max="16" width="29" style="9" customWidth="1"/>
    <col min="17" max="17" width="17.28515625" style="9" customWidth="1"/>
    <col min="18" max="18" width="18.28515625" style="9" customWidth="1"/>
    <col min="19" max="16384" width="9.140625" style="9"/>
  </cols>
  <sheetData>
    <row r="1" spans="1:30" s="2" customFormat="1" ht="31.5" x14ac:dyDescent="0.25">
      <c r="A1" s="1" t="s">
        <v>77</v>
      </c>
      <c r="B1" s="1" t="s">
        <v>78</v>
      </c>
      <c r="C1" s="1" t="s">
        <v>77</v>
      </c>
      <c r="D1" s="40" t="s">
        <v>89</v>
      </c>
      <c r="E1" s="43" t="s">
        <v>91</v>
      </c>
      <c r="F1" s="41" t="s">
        <v>90</v>
      </c>
      <c r="G1" s="41" t="s">
        <v>92</v>
      </c>
      <c r="H1" s="2" t="s">
        <v>79</v>
      </c>
      <c r="I1" s="2" t="s">
        <v>80</v>
      </c>
      <c r="J1" s="2" t="s">
        <v>81</v>
      </c>
      <c r="K1" s="27" t="s">
        <v>247</v>
      </c>
      <c r="L1" s="3" t="s">
        <v>2</v>
      </c>
      <c r="M1" s="3" t="s">
        <v>274</v>
      </c>
      <c r="N1" s="3" t="s">
        <v>0</v>
      </c>
      <c r="O1" s="3" t="s">
        <v>1</v>
      </c>
      <c r="P1" s="2" t="s">
        <v>275</v>
      </c>
      <c r="Q1" s="2" t="s">
        <v>276</v>
      </c>
      <c r="R1" s="3" t="s">
        <v>277</v>
      </c>
    </row>
    <row r="2" spans="1:30" ht="30" x14ac:dyDescent="0.25">
      <c r="A2" s="4">
        <v>1</v>
      </c>
      <c r="B2" s="5">
        <v>43547</v>
      </c>
      <c r="C2" s="4" t="s">
        <v>82</v>
      </c>
      <c r="D2" s="6">
        <v>20</v>
      </c>
      <c r="E2" s="44">
        <v>20</v>
      </c>
      <c r="F2" s="7">
        <f>D2/1.609344</f>
        <v>12.427423844746679</v>
      </c>
      <c r="G2" s="7">
        <f>E2/1.609344</f>
        <v>12.427423844746679</v>
      </c>
      <c r="H2" s="10"/>
      <c r="I2" s="8">
        <f>H2+($F2/2)</f>
        <v>6.2137119223733395</v>
      </c>
      <c r="J2" s="8">
        <f>I2+($F2/2)</f>
        <v>12.427423844746679</v>
      </c>
      <c r="K2" s="28"/>
      <c r="M2" s="35" t="s">
        <v>273</v>
      </c>
    </row>
    <row r="3" spans="1:30" ht="45" x14ac:dyDescent="0.25">
      <c r="A3" s="4">
        <v>2</v>
      </c>
      <c r="B3" s="5">
        <v>43548</v>
      </c>
      <c r="C3" s="4" t="s">
        <v>83</v>
      </c>
      <c r="D3" s="6">
        <v>20</v>
      </c>
      <c r="E3" s="44">
        <f>E2+D3</f>
        <v>40</v>
      </c>
      <c r="F3" s="7">
        <f t="shared" ref="F3:F32" si="0">D3/1.609344</f>
        <v>12.427423844746679</v>
      </c>
      <c r="G3" s="7">
        <f>E3/1.609344</f>
        <v>24.854847689493358</v>
      </c>
      <c r="H3" s="8">
        <f>J2</f>
        <v>12.427423844746679</v>
      </c>
      <c r="I3" s="10">
        <f>H3+($F3/2)</f>
        <v>18.641135767120019</v>
      </c>
      <c r="J3" s="11">
        <f>I3+($F3/2)</f>
        <v>24.854847689493358</v>
      </c>
      <c r="K3" s="28"/>
      <c r="L3" s="9" t="s">
        <v>94</v>
      </c>
      <c r="M3" s="35" t="s">
        <v>272</v>
      </c>
      <c r="N3" s="9">
        <v>20</v>
      </c>
      <c r="O3" s="9">
        <f>4/10</f>
        <v>0.4</v>
      </c>
      <c r="P3" s="9" t="s">
        <v>269</v>
      </c>
    </row>
    <row r="4" spans="1:30" x14ac:dyDescent="0.25">
      <c r="A4" s="4">
        <v>3</v>
      </c>
      <c r="B4" s="5">
        <v>43549</v>
      </c>
      <c r="C4" s="4" t="s">
        <v>84</v>
      </c>
      <c r="D4" s="6">
        <v>20</v>
      </c>
      <c r="E4" s="44">
        <f>E3+D4</f>
        <v>60</v>
      </c>
      <c r="F4" s="7">
        <f t="shared" si="0"/>
        <v>12.427423844746679</v>
      </c>
      <c r="G4" s="7">
        <f>E4/1.609344</f>
        <v>37.282271534240039</v>
      </c>
      <c r="H4" s="11">
        <f t="shared" ref="H4:H7" si="1">J3</f>
        <v>24.854847689493358</v>
      </c>
      <c r="I4" s="11">
        <f t="shared" ref="I4:J7" si="2">H4+($F4/2)</f>
        <v>31.068559611866696</v>
      </c>
      <c r="J4" s="11">
        <f t="shared" si="2"/>
        <v>37.282271534240039</v>
      </c>
      <c r="K4" s="28"/>
    </row>
    <row r="5" spans="1:30" ht="15.75" x14ac:dyDescent="0.25">
      <c r="A5" s="4">
        <v>4</v>
      </c>
      <c r="B5" s="5">
        <v>43550</v>
      </c>
      <c r="C5" s="4" t="s">
        <v>85</v>
      </c>
      <c r="D5" s="6">
        <v>20</v>
      </c>
      <c r="E5" s="44">
        <f>E4+D5</f>
        <v>80</v>
      </c>
      <c r="F5" s="7">
        <f t="shared" si="0"/>
        <v>12.427423844746679</v>
      </c>
      <c r="G5" s="7">
        <f>E5/1.609344</f>
        <v>49.709695378986716</v>
      </c>
      <c r="H5" s="11">
        <f t="shared" si="1"/>
        <v>37.282271534240039</v>
      </c>
      <c r="I5" s="10">
        <f t="shared" si="2"/>
        <v>43.495983456613381</v>
      </c>
      <c r="J5" s="8">
        <f t="shared" si="2"/>
        <v>49.709695378986723</v>
      </c>
      <c r="K5" s="28"/>
      <c r="L5" s="12" t="s">
        <v>3</v>
      </c>
      <c r="M5" s="46" t="s">
        <v>96</v>
      </c>
      <c r="N5" s="12">
        <v>42</v>
      </c>
      <c r="O5" s="12">
        <v>0.4</v>
      </c>
      <c r="P5" s="9" t="s">
        <v>242</v>
      </c>
      <c r="Q5" s="9" t="s">
        <v>243</v>
      </c>
    </row>
    <row r="6" spans="1:30" x14ac:dyDescent="0.25">
      <c r="A6" s="4">
        <v>5</v>
      </c>
      <c r="B6" s="5">
        <v>43551</v>
      </c>
      <c r="C6" s="4" t="s">
        <v>86</v>
      </c>
      <c r="D6" s="6">
        <v>20</v>
      </c>
      <c r="E6" s="44">
        <f>E5+D6</f>
        <v>100</v>
      </c>
      <c r="F6" s="7">
        <f t="shared" si="0"/>
        <v>12.427423844746679</v>
      </c>
      <c r="G6" s="7">
        <f>E6/1.609344</f>
        <v>62.137119223733393</v>
      </c>
      <c r="H6" s="8">
        <f t="shared" si="1"/>
        <v>49.709695378986723</v>
      </c>
      <c r="I6" s="8">
        <f t="shared" si="2"/>
        <v>55.923407301360065</v>
      </c>
      <c r="J6" s="8">
        <f t="shared" si="2"/>
        <v>62.137119223733407</v>
      </c>
      <c r="K6" s="28"/>
    </row>
    <row r="7" spans="1:30" ht="15.75" x14ac:dyDescent="0.25">
      <c r="A7" s="4">
        <v>6</v>
      </c>
      <c r="B7" s="5">
        <v>43552</v>
      </c>
      <c r="C7" s="4" t="s">
        <v>87</v>
      </c>
      <c r="D7" s="6">
        <v>20</v>
      </c>
      <c r="E7" s="44">
        <f>E6+D7</f>
        <v>120</v>
      </c>
      <c r="F7" s="7">
        <f t="shared" si="0"/>
        <v>12.427423844746679</v>
      </c>
      <c r="G7" s="7">
        <f>E7/1.609344</f>
        <v>74.564543068480077</v>
      </c>
      <c r="H7" s="8">
        <f t="shared" si="1"/>
        <v>62.137119223733407</v>
      </c>
      <c r="I7" s="8">
        <f t="shared" si="2"/>
        <v>68.350831146106742</v>
      </c>
      <c r="J7" s="10">
        <f t="shared" si="2"/>
        <v>74.564543068480077</v>
      </c>
      <c r="K7" s="28"/>
      <c r="L7" s="12" t="s">
        <v>4</v>
      </c>
      <c r="M7" s="46" t="s">
        <v>256</v>
      </c>
      <c r="N7" s="12">
        <v>77</v>
      </c>
      <c r="O7" s="12">
        <v>4</v>
      </c>
      <c r="P7" s="9" t="s">
        <v>95</v>
      </c>
    </row>
    <row r="8" spans="1:30" ht="15.75" x14ac:dyDescent="0.25">
      <c r="A8" s="13">
        <v>7</v>
      </c>
      <c r="B8" s="5">
        <v>43553</v>
      </c>
      <c r="C8" s="4" t="s">
        <v>88</v>
      </c>
      <c r="D8" s="6">
        <v>0</v>
      </c>
      <c r="F8" s="7">
        <f t="shared" si="0"/>
        <v>0</v>
      </c>
      <c r="G8" s="7"/>
      <c r="H8" s="10"/>
      <c r="I8" s="10"/>
      <c r="J8" s="10"/>
      <c r="K8" s="28" t="s">
        <v>248</v>
      </c>
      <c r="L8" s="12"/>
      <c r="M8" s="46"/>
      <c r="N8" s="12"/>
      <c r="O8" s="12"/>
      <c r="P8" s="9" t="s">
        <v>240</v>
      </c>
      <c r="Q8" s="9" t="s">
        <v>241</v>
      </c>
    </row>
    <row r="9" spans="1:30" x14ac:dyDescent="0.25">
      <c r="A9" s="4">
        <v>8</v>
      </c>
      <c r="B9" s="5">
        <v>43554</v>
      </c>
      <c r="C9" s="4" t="s">
        <v>82</v>
      </c>
      <c r="D9" s="42">
        <v>20</v>
      </c>
      <c r="E9" s="44">
        <f>G9*1.609344</f>
        <v>143.91948800000003</v>
      </c>
      <c r="F9" s="7">
        <f t="shared" si="0"/>
        <v>12.427423844746679</v>
      </c>
      <c r="G9" s="7">
        <f>N7+F9</f>
        <v>89.427423844746684</v>
      </c>
      <c r="H9" s="10">
        <f>N7</f>
        <v>77</v>
      </c>
      <c r="I9" s="11">
        <f>H9+($F9/2)</f>
        <v>83.213711922373335</v>
      </c>
      <c r="J9" s="11">
        <f>I9+($F9/2)</f>
        <v>89.42742384474667</v>
      </c>
      <c r="K9" s="28"/>
    </row>
    <row r="10" spans="1:30" x14ac:dyDescent="0.25">
      <c r="A10" s="4">
        <v>9</v>
      </c>
      <c r="B10" s="5">
        <v>43555</v>
      </c>
      <c r="C10" s="4" t="s">
        <v>83</v>
      </c>
      <c r="D10" s="6">
        <v>25</v>
      </c>
      <c r="E10" s="44">
        <f t="shared" ref="E10:E14" si="3">E9+D10</f>
        <v>168.91948800000003</v>
      </c>
      <c r="F10" s="7">
        <f t="shared" si="0"/>
        <v>15.534279805933348</v>
      </c>
      <c r="G10" s="7">
        <f t="shared" ref="G10:G15" si="4">E10/1.609344</f>
        <v>104.96170365068004</v>
      </c>
      <c r="H10" s="11">
        <f>J9</f>
        <v>89.42742384474667</v>
      </c>
      <c r="I10" s="11">
        <f t="shared" ref="I10:J72" si="5">H10+($F10/2)</f>
        <v>97.194563747713346</v>
      </c>
      <c r="J10" s="11">
        <f t="shared" si="5"/>
        <v>104.96170365068002</v>
      </c>
      <c r="K10" s="28"/>
    </row>
    <row r="11" spans="1:30" ht="31.5" x14ac:dyDescent="0.25">
      <c r="A11" s="17">
        <v>10</v>
      </c>
      <c r="B11" s="5">
        <v>43556</v>
      </c>
      <c r="C11" s="4" t="s">
        <v>84</v>
      </c>
      <c r="D11" s="6">
        <v>25</v>
      </c>
      <c r="E11" s="44">
        <f>G11*1.609344</f>
        <v>177.02784000000003</v>
      </c>
      <c r="F11" s="7">
        <f t="shared" si="0"/>
        <v>15.534279805933348</v>
      </c>
      <c r="G11" s="7">
        <f>I11</f>
        <v>110</v>
      </c>
      <c r="H11" s="11">
        <f>J10</f>
        <v>104.96170365068002</v>
      </c>
      <c r="I11" s="10">
        <v>110</v>
      </c>
      <c r="J11" s="10"/>
      <c r="K11" s="28" t="s">
        <v>249</v>
      </c>
      <c r="L11" s="12" t="s">
        <v>5</v>
      </c>
      <c r="M11" s="47" t="s">
        <v>279</v>
      </c>
      <c r="N11" s="14">
        <v>110</v>
      </c>
      <c r="O11" s="14">
        <v>1.2</v>
      </c>
      <c r="P11" s="9" t="s">
        <v>254</v>
      </c>
      <c r="Q11" s="9" t="s">
        <v>239</v>
      </c>
    </row>
    <row r="12" spans="1:30" x14ac:dyDescent="0.25">
      <c r="A12" s="4">
        <v>11</v>
      </c>
      <c r="B12" s="5">
        <v>43557</v>
      </c>
      <c r="C12" s="4" t="s">
        <v>85</v>
      </c>
      <c r="D12" s="6">
        <v>20</v>
      </c>
      <c r="E12" s="44">
        <f t="shared" si="3"/>
        <v>197.02784000000003</v>
      </c>
      <c r="F12" s="7">
        <f t="shared" si="0"/>
        <v>12.427423844746679</v>
      </c>
      <c r="G12" s="7">
        <f>E12/1.609344</f>
        <v>122.42742384474668</v>
      </c>
      <c r="H12" s="10">
        <f>N11</f>
        <v>110</v>
      </c>
      <c r="I12" s="8">
        <f t="shared" si="5"/>
        <v>116.21371192237334</v>
      </c>
      <c r="J12" s="8">
        <f t="shared" si="5"/>
        <v>122.42742384474667</v>
      </c>
      <c r="K12" s="28"/>
    </row>
    <row r="13" spans="1:30" ht="15.75" x14ac:dyDescent="0.25">
      <c r="A13" s="4">
        <v>12</v>
      </c>
      <c r="B13" s="5">
        <v>43558</v>
      </c>
      <c r="C13" s="4" t="s">
        <v>86</v>
      </c>
      <c r="D13" s="6">
        <v>25</v>
      </c>
      <c r="E13" s="44">
        <f t="shared" si="3"/>
        <v>222.02784000000003</v>
      </c>
      <c r="F13" s="7">
        <f t="shared" si="0"/>
        <v>15.534279805933348</v>
      </c>
      <c r="G13" s="7">
        <f t="shared" si="4"/>
        <v>137.96170365068002</v>
      </c>
      <c r="H13" s="8">
        <f t="shared" ref="H13:H73" si="6">J12</f>
        <v>122.42742384474667</v>
      </c>
      <c r="I13" s="8">
        <f t="shared" si="5"/>
        <v>130.19456374771335</v>
      </c>
      <c r="J13" s="8">
        <f t="shared" si="5"/>
        <v>137.96170365068002</v>
      </c>
      <c r="K13" s="28"/>
      <c r="L13" s="15" t="s">
        <v>7</v>
      </c>
      <c r="N13" s="15">
        <v>152</v>
      </c>
      <c r="O13" s="15">
        <v>7</v>
      </c>
      <c r="P13" s="16" t="s">
        <v>237</v>
      </c>
      <c r="Q13" s="9" t="s">
        <v>238</v>
      </c>
    </row>
    <row r="14" spans="1:30" ht="15.75" x14ac:dyDescent="0.25">
      <c r="A14" s="4">
        <v>13</v>
      </c>
      <c r="B14" s="5">
        <v>43559</v>
      </c>
      <c r="C14" s="4" t="s">
        <v>87</v>
      </c>
      <c r="D14" s="6">
        <v>25</v>
      </c>
      <c r="E14" s="44">
        <f t="shared" si="3"/>
        <v>247.02784000000003</v>
      </c>
      <c r="F14" s="7">
        <f t="shared" si="0"/>
        <v>15.534279805933348</v>
      </c>
      <c r="G14" s="7">
        <f t="shared" si="4"/>
        <v>153.49598345661337</v>
      </c>
      <c r="H14" s="8">
        <f t="shared" si="6"/>
        <v>137.96170365068002</v>
      </c>
      <c r="I14" s="10">
        <f t="shared" si="5"/>
        <v>145.7288435536467</v>
      </c>
      <c r="J14" s="8">
        <f t="shared" si="5"/>
        <v>153.49598345661337</v>
      </c>
      <c r="K14" s="28"/>
      <c r="L14" s="12" t="s">
        <v>6</v>
      </c>
      <c r="M14" s="46" t="s">
        <v>255</v>
      </c>
      <c r="N14" s="12">
        <v>152</v>
      </c>
      <c r="O14" s="12">
        <v>1</v>
      </c>
      <c r="P14" s="9" t="s">
        <v>236</v>
      </c>
      <c r="Q14" s="9" t="s">
        <v>235</v>
      </c>
    </row>
    <row r="15" spans="1:30" x14ac:dyDescent="0.25">
      <c r="A15" s="4">
        <v>14</v>
      </c>
      <c r="B15" s="5">
        <v>43560</v>
      </c>
      <c r="C15" s="4" t="s">
        <v>88</v>
      </c>
      <c r="D15" s="6">
        <v>25</v>
      </c>
      <c r="E15" s="44">
        <f>E14+D15</f>
        <v>272.02784000000003</v>
      </c>
      <c r="F15" s="7">
        <f t="shared" si="0"/>
        <v>15.534279805933348</v>
      </c>
      <c r="G15" s="7">
        <f t="shared" si="4"/>
        <v>169.03026326254673</v>
      </c>
      <c r="H15" s="8">
        <f t="shared" si="6"/>
        <v>153.49598345661337</v>
      </c>
      <c r="I15" s="8">
        <f t="shared" si="5"/>
        <v>161.26312335958005</v>
      </c>
      <c r="J15" s="8">
        <f t="shared" si="5"/>
        <v>169.03026326254673</v>
      </c>
      <c r="K15" s="28"/>
      <c r="L15" s="16" t="s">
        <v>103</v>
      </c>
      <c r="M15" s="48"/>
      <c r="N15" s="16">
        <v>168</v>
      </c>
      <c r="O15" s="16">
        <f>6/10</f>
        <v>0.6</v>
      </c>
      <c r="P15" s="16" t="s">
        <v>102</v>
      </c>
      <c r="Q15" s="16"/>
      <c r="R15" s="16"/>
      <c r="S15" s="16"/>
      <c r="T15" s="16"/>
      <c r="U15" s="16"/>
      <c r="V15" s="16"/>
      <c r="W15" s="16"/>
      <c r="X15" s="16"/>
      <c r="Y15" s="16"/>
      <c r="Z15" s="16"/>
      <c r="AA15" s="16"/>
      <c r="AB15" s="16"/>
      <c r="AC15" s="16"/>
      <c r="AD15" s="16"/>
    </row>
    <row r="16" spans="1:30" ht="15.75" x14ac:dyDescent="0.25">
      <c r="A16" s="4">
        <v>15</v>
      </c>
      <c r="B16" s="5">
        <v>43561</v>
      </c>
      <c r="C16" s="4" t="s">
        <v>82</v>
      </c>
      <c r="D16" s="6">
        <v>25</v>
      </c>
      <c r="E16" s="44">
        <f>G16*1.609344</f>
        <v>288.07257600000003</v>
      </c>
      <c r="F16" s="7">
        <f t="shared" ref="F16" si="7">D16/1.609344</f>
        <v>15.534279805933348</v>
      </c>
      <c r="G16" s="7">
        <f>I16</f>
        <v>179</v>
      </c>
      <c r="H16" s="8">
        <f t="shared" ref="H16" si="8">J15</f>
        <v>169.03026326254673</v>
      </c>
      <c r="I16" s="10">
        <f>N16</f>
        <v>179</v>
      </c>
      <c r="J16" s="10"/>
      <c r="K16" s="28"/>
      <c r="L16" s="12" t="s">
        <v>8</v>
      </c>
      <c r="M16" s="46" t="s">
        <v>257</v>
      </c>
      <c r="N16" s="12">
        <v>179</v>
      </c>
      <c r="O16" s="12">
        <v>5</v>
      </c>
      <c r="P16" s="9" t="s">
        <v>234</v>
      </c>
      <c r="Q16" s="9" t="s">
        <v>233</v>
      </c>
    </row>
    <row r="17" spans="1:17" x14ac:dyDescent="0.25">
      <c r="A17" s="13">
        <v>16</v>
      </c>
      <c r="B17" s="5">
        <v>43562</v>
      </c>
      <c r="C17" s="4" t="s">
        <v>83</v>
      </c>
      <c r="D17" s="6">
        <v>0</v>
      </c>
      <c r="F17" s="7"/>
      <c r="G17" s="7"/>
      <c r="H17" s="10"/>
      <c r="I17" s="10"/>
      <c r="J17" s="10"/>
      <c r="K17" s="28" t="s">
        <v>248</v>
      </c>
    </row>
    <row r="18" spans="1:17" x14ac:dyDescent="0.25">
      <c r="A18" s="4">
        <v>17</v>
      </c>
      <c r="B18" s="5">
        <v>43563</v>
      </c>
      <c r="C18" s="4" t="s">
        <v>84</v>
      </c>
      <c r="D18" s="6">
        <v>15</v>
      </c>
      <c r="E18" s="44">
        <f>E16+D18</f>
        <v>303.07257600000003</v>
      </c>
      <c r="F18" s="7">
        <f t="shared" si="0"/>
        <v>9.3205678835600096</v>
      </c>
      <c r="G18" s="7">
        <f t="shared" ref="G18:G26" si="9">E18/1.609344</f>
        <v>188.32056788356002</v>
      </c>
      <c r="H18" s="10"/>
      <c r="I18" s="11">
        <f>I16</f>
        <v>179</v>
      </c>
      <c r="J18" s="11">
        <f>I18+($F18)</f>
        <v>188.32056788356002</v>
      </c>
      <c r="K18" s="28"/>
    </row>
    <row r="19" spans="1:17" x14ac:dyDescent="0.25">
      <c r="A19" s="4">
        <v>18</v>
      </c>
      <c r="B19" s="5">
        <v>43564</v>
      </c>
      <c r="C19" s="4" t="s">
        <v>85</v>
      </c>
      <c r="D19" s="6">
        <v>30</v>
      </c>
      <c r="E19" s="44">
        <f t="shared" ref="E19:E27" si="10">E18+D19</f>
        <v>333.07257600000003</v>
      </c>
      <c r="F19" s="7">
        <f t="shared" si="0"/>
        <v>18.641135767120019</v>
      </c>
      <c r="G19" s="7">
        <f t="shared" si="9"/>
        <v>206.96170365068002</v>
      </c>
      <c r="H19" s="11">
        <f t="shared" si="6"/>
        <v>188.32056788356002</v>
      </c>
      <c r="I19" s="11">
        <f t="shared" si="5"/>
        <v>197.64113576712003</v>
      </c>
      <c r="J19" s="11">
        <f t="shared" si="5"/>
        <v>206.96170365068005</v>
      </c>
      <c r="K19" s="28"/>
    </row>
    <row r="20" spans="1:17" ht="15.75" x14ac:dyDescent="0.25">
      <c r="A20" s="4">
        <v>19</v>
      </c>
      <c r="B20" s="5">
        <v>43565</v>
      </c>
      <c r="C20" s="4" t="s">
        <v>86</v>
      </c>
      <c r="D20" s="6">
        <v>30</v>
      </c>
      <c r="E20" s="44">
        <f t="shared" si="10"/>
        <v>363.07257600000003</v>
      </c>
      <c r="F20" s="7">
        <f t="shared" si="0"/>
        <v>18.641135767120019</v>
      </c>
      <c r="G20" s="7">
        <f t="shared" si="9"/>
        <v>225.60283941780006</v>
      </c>
      <c r="H20" s="11">
        <f t="shared" si="6"/>
        <v>206.96170365068005</v>
      </c>
      <c r="I20" s="11">
        <f t="shared" si="5"/>
        <v>216.28227153424007</v>
      </c>
      <c r="J20" s="11">
        <f t="shared" si="5"/>
        <v>225.60283941780008</v>
      </c>
      <c r="K20" s="28"/>
      <c r="L20" s="15" t="s">
        <v>9</v>
      </c>
      <c r="N20" s="15">
        <v>210</v>
      </c>
      <c r="O20" s="15">
        <v>5</v>
      </c>
      <c r="P20" s="16" t="s">
        <v>231</v>
      </c>
      <c r="Q20" s="9" t="s">
        <v>232</v>
      </c>
    </row>
    <row r="21" spans="1:17" x14ac:dyDescent="0.25">
      <c r="A21" s="4">
        <v>20</v>
      </c>
      <c r="B21" s="5">
        <v>43566</v>
      </c>
      <c r="C21" s="4" t="s">
        <v>87</v>
      </c>
      <c r="D21" s="6">
        <v>30</v>
      </c>
      <c r="E21" s="44">
        <f t="shared" si="10"/>
        <v>393.07257600000003</v>
      </c>
      <c r="F21" s="7">
        <f t="shared" si="0"/>
        <v>18.641135767120019</v>
      </c>
      <c r="G21" s="7">
        <f t="shared" si="9"/>
        <v>244.24397518492006</v>
      </c>
      <c r="H21" s="11">
        <f t="shared" si="6"/>
        <v>225.60283941780008</v>
      </c>
      <c r="I21" s="11">
        <f t="shared" ref="I21:I22" si="11">H21+($F21/2)</f>
        <v>234.9234073013601</v>
      </c>
      <c r="J21" s="11">
        <f t="shared" ref="J21:J22" si="12">I21+($F21/2)</f>
        <v>244.24397518492012</v>
      </c>
    </row>
    <row r="22" spans="1:17" x14ac:dyDescent="0.25">
      <c r="A22" s="4">
        <v>21</v>
      </c>
      <c r="B22" s="5">
        <v>43567</v>
      </c>
      <c r="C22" s="4" t="s">
        <v>88</v>
      </c>
      <c r="D22" s="6">
        <v>30</v>
      </c>
      <c r="E22" s="44">
        <f>G22*1.609344</f>
        <v>423.07257600000008</v>
      </c>
      <c r="F22" s="7">
        <f t="shared" si="0"/>
        <v>18.641135767120019</v>
      </c>
      <c r="G22" s="7">
        <f>J22</f>
        <v>262.88511095204012</v>
      </c>
      <c r="H22" s="11">
        <f t="shared" si="6"/>
        <v>244.24397518492012</v>
      </c>
      <c r="I22" s="11">
        <f t="shared" si="11"/>
        <v>253.56454306848013</v>
      </c>
      <c r="J22" s="11">
        <f t="shared" si="12"/>
        <v>262.88511095204012</v>
      </c>
      <c r="K22" s="28"/>
    </row>
    <row r="23" spans="1:17" ht="15.75" x14ac:dyDescent="0.25">
      <c r="A23" s="17">
        <v>22</v>
      </c>
      <c r="B23" s="5">
        <v>43568</v>
      </c>
      <c r="C23" s="4" t="s">
        <v>82</v>
      </c>
      <c r="D23" s="6">
        <v>30</v>
      </c>
      <c r="E23" s="44">
        <f>G23*1.609344</f>
        <v>428.08550400000001</v>
      </c>
      <c r="F23" s="7">
        <f t="shared" si="0"/>
        <v>18.641135767120019</v>
      </c>
      <c r="G23" s="7">
        <f>I23</f>
        <v>266</v>
      </c>
      <c r="H23" s="11">
        <f t="shared" si="6"/>
        <v>262.88511095204012</v>
      </c>
      <c r="I23" s="10">
        <f>N23</f>
        <v>266</v>
      </c>
      <c r="J23" s="10"/>
      <c r="K23" s="28" t="s">
        <v>249</v>
      </c>
      <c r="L23" s="12" t="s">
        <v>10</v>
      </c>
      <c r="M23" s="46" t="s">
        <v>258</v>
      </c>
      <c r="N23" s="12">
        <v>266</v>
      </c>
      <c r="O23" s="12">
        <v>6</v>
      </c>
      <c r="P23" s="9" t="s">
        <v>230</v>
      </c>
      <c r="Q23" s="9" t="s">
        <v>229</v>
      </c>
    </row>
    <row r="24" spans="1:17" x14ac:dyDescent="0.25">
      <c r="A24" s="4">
        <v>23</v>
      </c>
      <c r="B24" s="5">
        <v>43569</v>
      </c>
      <c r="C24" s="4" t="s">
        <v>83</v>
      </c>
      <c r="D24" s="6">
        <v>20</v>
      </c>
      <c r="E24" s="44">
        <f t="shared" si="10"/>
        <v>448.08550400000001</v>
      </c>
      <c r="F24" s="7">
        <f t="shared" si="0"/>
        <v>12.427423844746679</v>
      </c>
      <c r="G24" s="7">
        <f t="shared" si="9"/>
        <v>278.42742384474667</v>
      </c>
      <c r="H24" s="10">
        <f>I23</f>
        <v>266</v>
      </c>
      <c r="I24" s="8">
        <f t="shared" si="5"/>
        <v>272.21371192237336</v>
      </c>
      <c r="J24" s="8">
        <f t="shared" si="5"/>
        <v>278.42742384474673</v>
      </c>
      <c r="K24" s="28"/>
    </row>
    <row r="25" spans="1:17" x14ac:dyDescent="0.25">
      <c r="A25" s="4">
        <v>24</v>
      </c>
      <c r="B25" s="5">
        <v>43570</v>
      </c>
      <c r="C25" s="4" t="s">
        <v>84</v>
      </c>
      <c r="D25" s="6">
        <v>30</v>
      </c>
      <c r="E25" s="44">
        <f t="shared" si="10"/>
        <v>478.08550400000001</v>
      </c>
      <c r="F25" s="7">
        <f t="shared" si="0"/>
        <v>18.641135767120019</v>
      </c>
      <c r="G25" s="7">
        <f t="shared" si="9"/>
        <v>297.0685596118667</v>
      </c>
      <c r="H25" s="8">
        <f t="shared" si="6"/>
        <v>278.42742384474673</v>
      </c>
      <c r="I25" s="8">
        <f t="shared" si="5"/>
        <v>287.74799172830672</v>
      </c>
      <c r="J25" s="8">
        <f t="shared" si="5"/>
        <v>297.0685596118667</v>
      </c>
      <c r="K25" s="28"/>
    </row>
    <row r="26" spans="1:17" x14ac:dyDescent="0.25">
      <c r="A26" s="4">
        <v>25</v>
      </c>
      <c r="B26" s="5">
        <v>43571</v>
      </c>
      <c r="C26" s="4" t="s">
        <v>85</v>
      </c>
      <c r="D26" s="6">
        <v>30</v>
      </c>
      <c r="E26" s="44">
        <f t="shared" si="10"/>
        <v>508.08550400000001</v>
      </c>
      <c r="F26" s="7">
        <f t="shared" si="0"/>
        <v>18.641135767120019</v>
      </c>
      <c r="G26" s="7">
        <f t="shared" si="9"/>
        <v>315.70969537898668</v>
      </c>
      <c r="H26" s="8">
        <f t="shared" si="6"/>
        <v>297.0685596118667</v>
      </c>
      <c r="I26" s="8">
        <f t="shared" ref="I26:I29" si="13">H26+($F26/2)</f>
        <v>306.38912749542669</v>
      </c>
      <c r="J26" s="8">
        <f t="shared" ref="J26:J27" si="14">I26+($F26/2)</f>
        <v>315.70969537898668</v>
      </c>
      <c r="K26" s="28"/>
    </row>
    <row r="27" spans="1:17" x14ac:dyDescent="0.25">
      <c r="A27" s="4">
        <v>26</v>
      </c>
      <c r="B27" s="5">
        <v>43572</v>
      </c>
      <c r="C27" s="4" t="s">
        <v>86</v>
      </c>
      <c r="D27" s="6">
        <v>30</v>
      </c>
      <c r="E27" s="44">
        <f t="shared" si="10"/>
        <v>538.08550400000001</v>
      </c>
      <c r="F27" s="7">
        <f t="shared" si="0"/>
        <v>18.641135767120019</v>
      </c>
      <c r="G27" s="7">
        <f>E27/1.609344</f>
        <v>334.35083114610671</v>
      </c>
      <c r="H27" s="8">
        <f t="shared" si="6"/>
        <v>315.70969537898668</v>
      </c>
      <c r="I27" s="8">
        <f t="shared" si="13"/>
        <v>325.03026326254667</v>
      </c>
      <c r="J27" s="8">
        <f t="shared" si="14"/>
        <v>334.35083114610666</v>
      </c>
      <c r="K27" s="28"/>
    </row>
    <row r="28" spans="1:17" ht="15.75" x14ac:dyDescent="0.25">
      <c r="A28" s="4">
        <v>27</v>
      </c>
      <c r="B28" s="5">
        <v>43573</v>
      </c>
      <c r="C28" s="4" t="s">
        <v>87</v>
      </c>
      <c r="D28" s="6">
        <v>30</v>
      </c>
      <c r="E28" s="44">
        <f t="shared" ref="E28" si="15">E27+D28</f>
        <v>568.08550400000001</v>
      </c>
      <c r="F28" s="7">
        <f t="shared" ref="F28" si="16">D28/1.609344</f>
        <v>18.641135767120019</v>
      </c>
      <c r="G28" s="7">
        <f>E28/1.609344</f>
        <v>352.99196691322675</v>
      </c>
      <c r="H28" s="8">
        <f t="shared" si="6"/>
        <v>334.35083114610666</v>
      </c>
      <c r="I28" s="10">
        <f>H28+($F28/2)</f>
        <v>343.67139902966665</v>
      </c>
      <c r="J28" s="10">
        <f t="shared" ref="J28" si="17">I28+($F28/2)</f>
        <v>352.99196691322663</v>
      </c>
      <c r="L28" s="12" t="s">
        <v>97</v>
      </c>
      <c r="M28" s="46" t="s">
        <v>98</v>
      </c>
      <c r="N28" s="12">
        <v>342</v>
      </c>
      <c r="O28" s="12">
        <v>1</v>
      </c>
      <c r="P28" s="9" t="s">
        <v>228</v>
      </c>
    </row>
    <row r="29" spans="1:17" ht="78.75" x14ac:dyDescent="0.25">
      <c r="A29" s="4">
        <v>28</v>
      </c>
      <c r="B29" s="5">
        <v>43574</v>
      </c>
      <c r="C29" s="4" t="s">
        <v>88</v>
      </c>
      <c r="D29" s="6">
        <v>30</v>
      </c>
      <c r="E29" s="44">
        <f>G29*1.609344</f>
        <v>593.847936</v>
      </c>
      <c r="F29" s="7">
        <f t="shared" si="0"/>
        <v>18.641135767120019</v>
      </c>
      <c r="G29" s="7">
        <f>J29</f>
        <v>369</v>
      </c>
      <c r="H29" s="8">
        <f>J28</f>
        <v>352.99196691322663</v>
      </c>
      <c r="I29" s="8">
        <f t="shared" si="13"/>
        <v>362.31253479678662</v>
      </c>
      <c r="J29" s="10">
        <f>N29</f>
        <v>369</v>
      </c>
      <c r="K29" s="28"/>
      <c r="L29" s="12" t="s">
        <v>11</v>
      </c>
      <c r="M29" s="46" t="s">
        <v>278</v>
      </c>
      <c r="N29" s="12">
        <v>369</v>
      </c>
      <c r="O29" s="12">
        <v>5</v>
      </c>
      <c r="P29" s="9" t="s">
        <v>227</v>
      </c>
      <c r="Q29" s="9" t="s">
        <v>226</v>
      </c>
    </row>
    <row r="30" spans="1:17" x14ac:dyDescent="0.25">
      <c r="A30" s="13">
        <v>29</v>
      </c>
      <c r="B30" s="5">
        <v>43575</v>
      </c>
      <c r="C30" s="4" t="s">
        <v>82</v>
      </c>
      <c r="D30" s="6">
        <v>0</v>
      </c>
      <c r="E30" s="44">
        <f t="shared" ref="E30:E37" si="18">E29+D30</f>
        <v>593.847936</v>
      </c>
      <c r="F30" s="7">
        <f t="shared" si="0"/>
        <v>0</v>
      </c>
      <c r="G30" s="7">
        <f t="shared" ref="G30:G37" si="19">E30/1.609344</f>
        <v>369</v>
      </c>
      <c r="H30" s="10"/>
      <c r="I30" s="10"/>
      <c r="J30" s="10"/>
      <c r="K30" s="28" t="s">
        <v>248</v>
      </c>
    </row>
    <row r="31" spans="1:17" x14ac:dyDescent="0.25">
      <c r="A31" s="4">
        <v>30</v>
      </c>
      <c r="B31" s="5">
        <v>43576</v>
      </c>
      <c r="C31" s="4" t="s">
        <v>83</v>
      </c>
      <c r="D31" s="6">
        <v>20</v>
      </c>
      <c r="E31" s="44">
        <f>E30+D31</f>
        <v>613.847936</v>
      </c>
      <c r="F31" s="7">
        <f t="shared" ref="F31" si="20">D31/1.609344</f>
        <v>12.427423844746679</v>
      </c>
      <c r="G31" s="7">
        <f>E31/1.609344</f>
        <v>381.42742384474667</v>
      </c>
      <c r="H31" s="10">
        <f>J29</f>
        <v>369</v>
      </c>
      <c r="I31" s="11">
        <f t="shared" si="5"/>
        <v>375.21371192237336</v>
      </c>
      <c r="J31" s="11">
        <f t="shared" si="5"/>
        <v>381.42742384474673</v>
      </c>
      <c r="K31" s="28"/>
    </row>
    <row r="32" spans="1:17" x14ac:dyDescent="0.25">
      <c r="A32" s="4">
        <v>31</v>
      </c>
      <c r="B32" s="5">
        <v>43577</v>
      </c>
      <c r="C32" s="4" t="s">
        <v>84</v>
      </c>
      <c r="D32" s="6">
        <v>30</v>
      </c>
      <c r="E32" s="44">
        <f t="shared" si="18"/>
        <v>643.847936</v>
      </c>
      <c r="F32" s="7">
        <f t="shared" si="0"/>
        <v>18.641135767120019</v>
      </c>
      <c r="G32" s="7">
        <f t="shared" si="19"/>
        <v>400.06855961186665</v>
      </c>
      <c r="H32" s="11">
        <f t="shared" si="6"/>
        <v>381.42742384474673</v>
      </c>
      <c r="I32" s="11">
        <f t="shared" si="5"/>
        <v>390.74799172830672</v>
      </c>
      <c r="J32" s="11">
        <f t="shared" si="5"/>
        <v>400.0685596118667</v>
      </c>
      <c r="K32" s="28"/>
    </row>
    <row r="33" spans="1:18" x14ac:dyDescent="0.25">
      <c r="A33" s="4">
        <v>32</v>
      </c>
      <c r="B33" s="5">
        <v>43578</v>
      </c>
      <c r="C33" s="4" t="s">
        <v>85</v>
      </c>
      <c r="D33" s="6">
        <v>30</v>
      </c>
      <c r="E33" s="44">
        <f t="shared" ref="E33" si="21">E32+D33</f>
        <v>673.847936</v>
      </c>
      <c r="F33" s="7">
        <f t="shared" ref="F33" si="22">D33/1.609344</f>
        <v>18.641135767120019</v>
      </c>
      <c r="G33" s="7">
        <f t="shared" ref="G33" si="23">E33/1.609344</f>
        <v>418.70969537898668</v>
      </c>
      <c r="H33" s="11">
        <f t="shared" ref="H33:H35" si="24">J32</f>
        <v>400.0685596118667</v>
      </c>
      <c r="I33" s="11">
        <f t="shared" ref="I33:I34" si="25">H33+($F33/2)</f>
        <v>409.38912749542669</v>
      </c>
      <c r="J33" s="11">
        <f t="shared" ref="J33:J34" si="26">I33+($F33/2)</f>
        <v>418.70969537898668</v>
      </c>
    </row>
    <row r="34" spans="1:18" x14ac:dyDescent="0.25">
      <c r="A34" s="4">
        <v>33</v>
      </c>
      <c r="B34" s="5">
        <v>43579</v>
      </c>
      <c r="C34" s="4" t="s">
        <v>86</v>
      </c>
      <c r="D34" s="6">
        <v>35</v>
      </c>
      <c r="E34" s="44">
        <f t="shared" si="18"/>
        <v>708.847936</v>
      </c>
      <c r="F34" s="7">
        <f>D34/1.609344</f>
        <v>21.747991728306687</v>
      </c>
      <c r="G34" s="7">
        <f t="shared" si="19"/>
        <v>440.4576871072934</v>
      </c>
      <c r="H34" s="11">
        <f t="shared" si="24"/>
        <v>418.70969537898668</v>
      </c>
      <c r="I34" s="11">
        <f t="shared" si="25"/>
        <v>429.58369124314004</v>
      </c>
      <c r="J34" s="11">
        <f t="shared" si="26"/>
        <v>440.4576871072934</v>
      </c>
      <c r="K34" s="28"/>
      <c r="L34" s="16" t="s">
        <v>105</v>
      </c>
      <c r="M34" s="48"/>
      <c r="N34" s="16">
        <v>444.3</v>
      </c>
      <c r="O34" s="16">
        <f>2/10</f>
        <v>0.2</v>
      </c>
      <c r="P34" s="16" t="s">
        <v>104</v>
      </c>
      <c r="R34" s="16"/>
    </row>
    <row r="35" spans="1:18" ht="15.75" x14ac:dyDescent="0.25">
      <c r="A35" s="17">
        <v>34</v>
      </c>
      <c r="B35" s="5">
        <v>43580</v>
      </c>
      <c r="C35" s="4" t="s">
        <v>87</v>
      </c>
      <c r="D35" s="6">
        <v>35</v>
      </c>
      <c r="E35" s="44">
        <f>G35*1.609344</f>
        <v>730.64217600000006</v>
      </c>
      <c r="F35" s="7">
        <f t="shared" ref="F35" si="27">D35/1.609344</f>
        <v>21.747991728306687</v>
      </c>
      <c r="G35" s="7">
        <f>I35</f>
        <v>454</v>
      </c>
      <c r="H35" s="11">
        <f t="shared" si="24"/>
        <v>440.4576871072934</v>
      </c>
      <c r="I35" s="10">
        <f>N35</f>
        <v>454</v>
      </c>
      <c r="J35" s="10"/>
      <c r="K35" s="28" t="s">
        <v>249</v>
      </c>
      <c r="L35" s="12" t="s">
        <v>13</v>
      </c>
      <c r="M35" s="46" t="s">
        <v>259</v>
      </c>
      <c r="N35" s="14">
        <v>454</v>
      </c>
      <c r="O35" s="12">
        <v>0.5</v>
      </c>
      <c r="P35" s="9" t="s">
        <v>224</v>
      </c>
      <c r="Q35" s="9" t="s">
        <v>225</v>
      </c>
      <c r="R35" s="12" t="s">
        <v>14</v>
      </c>
    </row>
    <row r="36" spans="1:18" x14ac:dyDescent="0.25">
      <c r="A36" s="4">
        <v>35</v>
      </c>
      <c r="B36" s="5">
        <v>43581</v>
      </c>
      <c r="C36" s="4" t="s">
        <v>88</v>
      </c>
      <c r="D36" s="6">
        <v>20</v>
      </c>
      <c r="E36" s="44">
        <f t="shared" si="18"/>
        <v>750.64217600000006</v>
      </c>
      <c r="F36" s="7">
        <f t="shared" ref="F36:F68" si="28">D36/1.609344</f>
        <v>12.427423844746679</v>
      </c>
      <c r="G36" s="7">
        <f t="shared" si="19"/>
        <v>466.42742384474667</v>
      </c>
      <c r="H36" s="10"/>
      <c r="I36" s="8">
        <f>I35</f>
        <v>454</v>
      </c>
      <c r="J36" s="8">
        <f>I36+($F36)</f>
        <v>466.42742384474667</v>
      </c>
      <c r="K36" s="28"/>
    </row>
    <row r="37" spans="1:18" ht="15.75" x14ac:dyDescent="0.25">
      <c r="A37" s="4">
        <v>36</v>
      </c>
      <c r="B37" s="5">
        <v>43582</v>
      </c>
      <c r="C37" s="4" t="s">
        <v>82</v>
      </c>
      <c r="D37" s="6">
        <v>35</v>
      </c>
      <c r="E37" s="44">
        <f t="shared" si="18"/>
        <v>785.64217600000006</v>
      </c>
      <c r="F37" s="7">
        <f t="shared" si="28"/>
        <v>21.747991728306687</v>
      </c>
      <c r="G37" s="7">
        <f t="shared" si="19"/>
        <v>488.17541557305339</v>
      </c>
      <c r="H37" s="8">
        <f t="shared" si="6"/>
        <v>466.42742384474667</v>
      </c>
      <c r="I37" s="8">
        <f t="shared" si="5"/>
        <v>477.30141970890003</v>
      </c>
      <c r="J37" s="8">
        <f t="shared" si="5"/>
        <v>488.17541557305339</v>
      </c>
      <c r="K37" s="28"/>
      <c r="L37" s="18" t="s">
        <v>15</v>
      </c>
      <c r="M37" s="49"/>
      <c r="N37" s="19">
        <v>478</v>
      </c>
      <c r="O37" s="18">
        <v>2</v>
      </c>
      <c r="P37" s="9" t="s">
        <v>106</v>
      </c>
      <c r="R37" s="12" t="s">
        <v>14</v>
      </c>
    </row>
    <row r="38" spans="1:18" ht="15.75" x14ac:dyDescent="0.25">
      <c r="A38" s="4">
        <v>37</v>
      </c>
      <c r="B38" s="5">
        <v>43583</v>
      </c>
      <c r="C38" s="4" t="s">
        <v>83</v>
      </c>
      <c r="D38" s="6">
        <v>35</v>
      </c>
      <c r="E38" s="44">
        <f t="shared" ref="E38" si="29">E37+D38</f>
        <v>820.64217600000006</v>
      </c>
      <c r="F38" s="7">
        <f t="shared" ref="F38" si="30">D38/1.609344</f>
        <v>21.747991728306687</v>
      </c>
      <c r="G38" s="7">
        <f t="shared" ref="G38" si="31">E38/1.609344</f>
        <v>509.92340730136004</v>
      </c>
      <c r="H38" s="8">
        <f t="shared" ref="H38:H40" si="32">J37</f>
        <v>488.17541557305339</v>
      </c>
      <c r="I38" s="8">
        <f t="shared" ref="I38:I40" si="33">H38+($F38/2)</f>
        <v>499.04941143720674</v>
      </c>
      <c r="J38" s="8">
        <f t="shared" ref="J38:J40" si="34">I38+($F38/2)</f>
        <v>509.9234073013601</v>
      </c>
      <c r="K38" s="28"/>
      <c r="L38" s="16" t="s">
        <v>107</v>
      </c>
      <c r="M38" s="48"/>
      <c r="N38" s="16">
        <v>485.7</v>
      </c>
      <c r="O38" s="16">
        <v>2.1</v>
      </c>
      <c r="P38" s="16" t="s">
        <v>223</v>
      </c>
      <c r="Q38" s="9" t="s">
        <v>222</v>
      </c>
      <c r="R38" s="15" t="s">
        <v>14</v>
      </c>
    </row>
    <row r="39" spans="1:18" ht="15.75" x14ac:dyDescent="0.25">
      <c r="A39" s="4">
        <v>38</v>
      </c>
      <c r="B39" s="5">
        <v>43584</v>
      </c>
      <c r="C39" s="4" t="s">
        <v>84</v>
      </c>
      <c r="D39" s="6">
        <v>35</v>
      </c>
      <c r="E39" s="44">
        <f t="shared" ref="E39:E40" si="35">E38+D39</f>
        <v>855.64217600000006</v>
      </c>
      <c r="F39" s="7">
        <f t="shared" ref="F39:F41" si="36">D39/1.609344</f>
        <v>21.747991728306687</v>
      </c>
      <c r="G39" s="7">
        <f t="shared" ref="G39:G40" si="37">E39/1.609344</f>
        <v>531.67139902966676</v>
      </c>
      <c r="H39" s="8">
        <f>J38</f>
        <v>509.9234073013601</v>
      </c>
      <c r="I39" s="8">
        <f t="shared" si="33"/>
        <v>520.7974031655134</v>
      </c>
      <c r="J39" s="8">
        <f t="shared" si="34"/>
        <v>531.67139902966676</v>
      </c>
      <c r="L39" s="18" t="s">
        <v>16</v>
      </c>
      <c r="M39" s="46"/>
      <c r="N39" s="18">
        <v>517</v>
      </c>
      <c r="O39" s="18">
        <v>0</v>
      </c>
      <c r="P39" s="9" t="s">
        <v>220</v>
      </c>
      <c r="Q39" s="9" t="s">
        <v>221</v>
      </c>
    </row>
    <row r="40" spans="1:18" ht="15.75" x14ac:dyDescent="0.25">
      <c r="A40" s="4">
        <v>39</v>
      </c>
      <c r="B40" s="5">
        <v>43585</v>
      </c>
      <c r="C40" s="4" t="s">
        <v>85</v>
      </c>
      <c r="D40" s="6">
        <v>35</v>
      </c>
      <c r="E40" s="44">
        <f t="shared" si="35"/>
        <v>890.64217600000006</v>
      </c>
      <c r="F40" s="7">
        <f t="shared" si="36"/>
        <v>21.747991728306687</v>
      </c>
      <c r="G40" s="7">
        <f t="shared" si="37"/>
        <v>553.41939075797347</v>
      </c>
      <c r="H40" s="8">
        <f t="shared" si="32"/>
        <v>531.67139902966676</v>
      </c>
      <c r="I40" s="8">
        <f t="shared" si="33"/>
        <v>542.54539489382012</v>
      </c>
      <c r="J40" s="8">
        <f t="shared" si="34"/>
        <v>553.41939075797347</v>
      </c>
      <c r="K40" s="28"/>
      <c r="L40" s="15" t="s">
        <v>18</v>
      </c>
      <c r="M40" s="50"/>
      <c r="N40" s="15">
        <v>566</v>
      </c>
      <c r="O40" s="15">
        <v>115</v>
      </c>
      <c r="P40" s="16" t="s">
        <v>218</v>
      </c>
      <c r="Q40" s="9" t="s">
        <v>219</v>
      </c>
      <c r="R40" s="16"/>
    </row>
    <row r="41" spans="1:18" ht="31.5" x14ac:dyDescent="0.25">
      <c r="A41" s="4">
        <v>40</v>
      </c>
      <c r="B41" s="5">
        <v>43586</v>
      </c>
      <c r="C41" s="4" t="s">
        <v>86</v>
      </c>
      <c r="D41" s="6">
        <v>35</v>
      </c>
      <c r="E41" s="44">
        <f>G41*1.609344</f>
        <v>910.88870400000008</v>
      </c>
      <c r="F41" s="7">
        <f t="shared" si="36"/>
        <v>21.747991728306687</v>
      </c>
      <c r="G41" s="7">
        <f>I41</f>
        <v>566</v>
      </c>
      <c r="H41" s="8">
        <f t="shared" si="6"/>
        <v>553.41939075797347</v>
      </c>
      <c r="I41" s="10">
        <f>N41</f>
        <v>566</v>
      </c>
      <c r="J41" s="10"/>
      <c r="K41" s="28"/>
      <c r="L41" s="12" t="s">
        <v>17</v>
      </c>
      <c r="M41" s="46" t="s">
        <v>280</v>
      </c>
      <c r="N41" s="12">
        <v>566</v>
      </c>
      <c r="O41" s="12">
        <v>10</v>
      </c>
      <c r="P41" s="9" t="s">
        <v>216</v>
      </c>
      <c r="Q41" s="9" t="s">
        <v>217</v>
      </c>
    </row>
    <row r="42" spans="1:18" x14ac:dyDescent="0.25">
      <c r="A42" s="13">
        <v>41</v>
      </c>
      <c r="B42" s="5">
        <v>43587</v>
      </c>
      <c r="C42" s="4" t="s">
        <v>87</v>
      </c>
      <c r="D42" s="6">
        <v>0</v>
      </c>
      <c r="E42" s="44">
        <f t="shared" ref="E42:E45" si="38">E41+D42</f>
        <v>910.88870400000008</v>
      </c>
      <c r="F42" s="7">
        <f t="shared" si="28"/>
        <v>0</v>
      </c>
      <c r="G42" s="7">
        <f t="shared" ref="G42:G45" si="39">E42/1.609344</f>
        <v>566</v>
      </c>
      <c r="H42" s="10"/>
      <c r="I42" s="10"/>
      <c r="J42" s="10"/>
      <c r="K42" s="28" t="s">
        <v>248</v>
      </c>
    </row>
    <row r="43" spans="1:18" x14ac:dyDescent="0.25">
      <c r="A43" s="4">
        <v>42</v>
      </c>
      <c r="B43" s="5">
        <v>43588</v>
      </c>
      <c r="C43" s="4" t="s">
        <v>88</v>
      </c>
      <c r="D43" s="6">
        <v>20</v>
      </c>
      <c r="E43" s="44">
        <f>E42+D43</f>
        <v>930.88870400000008</v>
      </c>
      <c r="F43" s="7">
        <f t="shared" si="28"/>
        <v>12.427423844746679</v>
      </c>
      <c r="G43" s="7">
        <f t="shared" si="39"/>
        <v>578.42742384474673</v>
      </c>
      <c r="H43" s="10">
        <f>I41</f>
        <v>566</v>
      </c>
      <c r="I43" s="11">
        <f t="shared" si="5"/>
        <v>572.21371192237336</v>
      </c>
      <c r="J43" s="11">
        <f t="shared" si="5"/>
        <v>578.42742384474673</v>
      </c>
      <c r="K43" s="28"/>
    </row>
    <row r="44" spans="1:18" x14ac:dyDescent="0.25">
      <c r="A44" s="4">
        <v>43</v>
      </c>
      <c r="B44" s="5">
        <v>43589</v>
      </c>
      <c r="C44" s="4" t="s">
        <v>82</v>
      </c>
      <c r="D44" s="6">
        <v>35</v>
      </c>
      <c r="E44" s="44">
        <f t="shared" si="38"/>
        <v>965.88870400000008</v>
      </c>
      <c r="F44" s="7">
        <f t="shared" si="28"/>
        <v>21.747991728306687</v>
      </c>
      <c r="G44" s="7">
        <f t="shared" si="39"/>
        <v>600.17541557305333</v>
      </c>
      <c r="H44" s="11">
        <f t="shared" si="6"/>
        <v>578.42742384474673</v>
      </c>
      <c r="I44" s="11">
        <f t="shared" si="5"/>
        <v>589.30141970890008</v>
      </c>
      <c r="J44" s="11">
        <f t="shared" si="5"/>
        <v>600.17541557305344</v>
      </c>
      <c r="K44" s="28"/>
    </row>
    <row r="45" spans="1:18" x14ac:dyDescent="0.25">
      <c r="A45" s="4">
        <v>44</v>
      </c>
      <c r="B45" s="5">
        <v>43590</v>
      </c>
      <c r="C45" s="4" t="s">
        <v>83</v>
      </c>
      <c r="D45" s="6">
        <v>30</v>
      </c>
      <c r="E45" s="44">
        <f t="shared" si="38"/>
        <v>995.88870400000008</v>
      </c>
      <c r="F45" s="7">
        <f t="shared" si="28"/>
        <v>18.641135767120019</v>
      </c>
      <c r="G45" s="7">
        <f t="shared" si="39"/>
        <v>618.81655134017342</v>
      </c>
      <c r="H45" s="11">
        <f t="shared" si="6"/>
        <v>600.17541557305344</v>
      </c>
      <c r="I45" s="11">
        <f t="shared" si="5"/>
        <v>609.49598345661343</v>
      </c>
      <c r="J45" s="11">
        <f t="shared" si="5"/>
        <v>618.81655134017342</v>
      </c>
      <c r="K45" s="28"/>
    </row>
    <row r="46" spans="1:18" x14ac:dyDescent="0.25">
      <c r="A46" s="4">
        <v>45</v>
      </c>
      <c r="B46" s="5">
        <v>43591</v>
      </c>
      <c r="C46" s="4" t="s">
        <v>84</v>
      </c>
      <c r="D46" s="6">
        <v>35</v>
      </c>
      <c r="E46" s="44">
        <f t="shared" ref="E46:E47" si="40">E45+D46</f>
        <v>1030.888704</v>
      </c>
      <c r="F46" s="7">
        <f t="shared" ref="F46:F47" si="41">D46/1.609344</f>
        <v>21.747991728306687</v>
      </c>
      <c r="G46" s="7">
        <f t="shared" ref="G46:G47" si="42">E46/1.609344</f>
        <v>640.56454306848002</v>
      </c>
      <c r="H46" s="11">
        <f t="shared" ref="H46:H50" si="43">J45</f>
        <v>618.81655134017342</v>
      </c>
      <c r="I46" s="11">
        <f t="shared" ref="I46:I49" si="44">H46+($F46/2)</f>
        <v>629.69054720432678</v>
      </c>
      <c r="J46" s="11">
        <f t="shared" ref="J46:J49" si="45">I46+($F46/2)</f>
        <v>640.56454306848013</v>
      </c>
      <c r="K46" s="28"/>
    </row>
    <row r="47" spans="1:18" x14ac:dyDescent="0.25">
      <c r="A47" s="4">
        <v>46</v>
      </c>
      <c r="B47" s="5">
        <v>43592</v>
      </c>
      <c r="C47" s="4" t="s">
        <v>85</v>
      </c>
      <c r="D47" s="6">
        <v>30</v>
      </c>
      <c r="E47" s="44">
        <f t="shared" si="40"/>
        <v>1060.888704</v>
      </c>
      <c r="F47" s="7">
        <f t="shared" si="41"/>
        <v>18.641135767120019</v>
      </c>
      <c r="G47" s="7">
        <f t="shared" si="42"/>
        <v>659.2056788356</v>
      </c>
      <c r="H47" s="11">
        <f t="shared" si="43"/>
        <v>640.56454306848013</v>
      </c>
      <c r="I47" s="11">
        <f t="shared" si="44"/>
        <v>649.88511095204012</v>
      </c>
      <c r="J47" s="11">
        <f t="shared" si="45"/>
        <v>659.20567883560011</v>
      </c>
      <c r="L47" s="16" t="s">
        <v>108</v>
      </c>
      <c r="M47" s="48"/>
      <c r="N47" s="16">
        <v>652</v>
      </c>
      <c r="O47" s="16">
        <v>17.7</v>
      </c>
      <c r="P47" s="16" t="s">
        <v>214</v>
      </c>
      <c r="Q47" s="9" t="s">
        <v>215</v>
      </c>
      <c r="R47" s="16"/>
    </row>
    <row r="48" spans="1:18" ht="15.75" x14ac:dyDescent="0.25">
      <c r="A48" s="4">
        <v>47</v>
      </c>
      <c r="B48" s="5">
        <v>43593</v>
      </c>
      <c r="C48" s="4" t="s">
        <v>86</v>
      </c>
      <c r="D48" s="6">
        <v>35</v>
      </c>
      <c r="E48" s="44">
        <f>E47+D48</f>
        <v>1095.888704</v>
      </c>
      <c r="F48" s="7">
        <f t="shared" si="28"/>
        <v>21.747991728306687</v>
      </c>
      <c r="G48" s="7">
        <f>E48/1.609344</f>
        <v>680.95367056390671</v>
      </c>
      <c r="H48" s="11">
        <f t="shared" si="43"/>
        <v>659.20567883560011</v>
      </c>
      <c r="I48" s="11">
        <f t="shared" si="44"/>
        <v>670.07967469975347</v>
      </c>
      <c r="J48" s="11">
        <f t="shared" si="45"/>
        <v>680.95367056390683</v>
      </c>
      <c r="K48" s="28"/>
      <c r="L48" s="18" t="s">
        <v>19</v>
      </c>
      <c r="M48" s="49"/>
      <c r="N48" s="18">
        <v>652</v>
      </c>
      <c r="O48" s="18">
        <v>36</v>
      </c>
      <c r="P48" s="16" t="s">
        <v>212</v>
      </c>
      <c r="Q48" s="9" t="s">
        <v>213</v>
      </c>
    </row>
    <row r="49" spans="1:18" x14ac:dyDescent="0.25">
      <c r="A49" s="4">
        <v>48</v>
      </c>
      <c r="B49" s="5">
        <v>43594</v>
      </c>
      <c r="C49" s="4" t="s">
        <v>87</v>
      </c>
      <c r="D49" s="6">
        <v>30</v>
      </c>
      <c r="E49" s="44">
        <f>E48+D49</f>
        <v>1125.888704</v>
      </c>
      <c r="F49" s="7">
        <f t="shared" si="28"/>
        <v>18.641135767120019</v>
      </c>
      <c r="G49" s="7">
        <f>E49/1.609344</f>
        <v>699.59480633102669</v>
      </c>
      <c r="H49" s="11">
        <f t="shared" si="43"/>
        <v>680.95367056390683</v>
      </c>
      <c r="I49" s="11">
        <f t="shared" si="44"/>
        <v>690.27423844746681</v>
      </c>
      <c r="J49" s="11">
        <f t="shared" si="45"/>
        <v>699.5948063310268</v>
      </c>
      <c r="K49" s="28"/>
    </row>
    <row r="50" spans="1:18" ht="47.25" x14ac:dyDescent="0.25">
      <c r="A50" s="4">
        <v>49</v>
      </c>
      <c r="B50" s="5">
        <v>43595</v>
      </c>
      <c r="C50" s="4" t="s">
        <v>88</v>
      </c>
      <c r="D50" s="6">
        <v>30</v>
      </c>
      <c r="E50" s="44">
        <f>G50*1.609344</f>
        <v>1131.3688320000001</v>
      </c>
      <c r="F50" s="7">
        <f t="shared" si="28"/>
        <v>18.641135767120019</v>
      </c>
      <c r="G50" s="7">
        <f>I50</f>
        <v>703</v>
      </c>
      <c r="H50" s="11">
        <f t="shared" si="43"/>
        <v>699.5948063310268</v>
      </c>
      <c r="I50" s="11">
        <f>N50</f>
        <v>703</v>
      </c>
      <c r="J50" s="10"/>
      <c r="K50" s="28"/>
      <c r="L50" s="34" t="s">
        <v>20</v>
      </c>
      <c r="M50" s="46" t="s">
        <v>260</v>
      </c>
      <c r="N50" s="14">
        <v>703</v>
      </c>
      <c r="O50" s="14">
        <v>1</v>
      </c>
      <c r="P50" s="9" t="s">
        <v>210</v>
      </c>
      <c r="Q50" s="9" t="s">
        <v>211</v>
      </c>
      <c r="R50" s="14" t="s">
        <v>12</v>
      </c>
    </row>
    <row r="51" spans="1:18" ht="15.75" x14ac:dyDescent="0.25">
      <c r="A51" s="13">
        <v>50</v>
      </c>
      <c r="B51" s="5">
        <v>43596</v>
      </c>
      <c r="C51" s="4" t="s">
        <v>82</v>
      </c>
      <c r="D51" s="6">
        <v>0</v>
      </c>
      <c r="E51" s="44">
        <f t="shared" ref="E51:E53" si="46">E50+D51</f>
        <v>1131.3688320000001</v>
      </c>
      <c r="F51" s="7">
        <f t="shared" ref="F51:F53" si="47">D51/1.609344</f>
        <v>0</v>
      </c>
      <c r="G51" s="7">
        <f t="shared" ref="G51:G53" si="48">E51/1.609344</f>
        <v>703</v>
      </c>
      <c r="H51" s="10"/>
      <c r="I51" s="10"/>
      <c r="J51" s="10"/>
      <c r="K51" s="28" t="s">
        <v>248</v>
      </c>
      <c r="L51" s="12"/>
      <c r="M51" s="46"/>
      <c r="N51" s="14"/>
      <c r="O51" s="14"/>
      <c r="R51" s="14"/>
    </row>
    <row r="52" spans="1:18" ht="15.75" x14ac:dyDescent="0.25">
      <c r="A52" s="4">
        <v>51</v>
      </c>
      <c r="B52" s="5">
        <v>43597</v>
      </c>
      <c r="C52" s="4" t="s">
        <v>83</v>
      </c>
      <c r="D52" s="6">
        <v>20</v>
      </c>
      <c r="E52" s="44">
        <f t="shared" si="46"/>
        <v>1151.3688320000001</v>
      </c>
      <c r="F52" s="7">
        <f t="shared" si="47"/>
        <v>12.427423844746679</v>
      </c>
      <c r="G52" s="7">
        <f t="shared" si="48"/>
        <v>715.42742384474673</v>
      </c>
      <c r="H52" s="10">
        <f>I50</f>
        <v>703</v>
      </c>
      <c r="I52" s="8">
        <f t="shared" si="5"/>
        <v>709.21371192237336</v>
      </c>
      <c r="J52" s="8">
        <f t="shared" si="5"/>
        <v>715.42742384474673</v>
      </c>
      <c r="K52" s="28"/>
      <c r="M52" s="46"/>
    </row>
    <row r="53" spans="1:18" x14ac:dyDescent="0.25">
      <c r="A53" s="4">
        <v>52</v>
      </c>
      <c r="B53" s="5">
        <v>43598</v>
      </c>
      <c r="C53" s="4" t="s">
        <v>84</v>
      </c>
      <c r="D53" s="6">
        <v>30</v>
      </c>
      <c r="E53" s="44">
        <f t="shared" si="46"/>
        <v>1181.3688320000001</v>
      </c>
      <c r="F53" s="7">
        <f t="shared" si="47"/>
        <v>18.641135767120019</v>
      </c>
      <c r="G53" s="7">
        <f t="shared" si="48"/>
        <v>734.0685596118667</v>
      </c>
      <c r="H53" s="8">
        <f t="shared" ref="H53:H56" si="49">J52</f>
        <v>715.42742384474673</v>
      </c>
      <c r="I53" s="8">
        <f t="shared" si="5"/>
        <v>724.74799172830672</v>
      </c>
      <c r="J53" s="8">
        <f t="shared" si="5"/>
        <v>734.0685596118667</v>
      </c>
      <c r="K53" s="28"/>
    </row>
    <row r="54" spans="1:18" ht="15.75" x14ac:dyDescent="0.25">
      <c r="A54" s="4">
        <v>53</v>
      </c>
      <c r="B54" s="5">
        <v>43599</v>
      </c>
      <c r="C54" s="4" t="s">
        <v>85</v>
      </c>
      <c r="D54" s="6">
        <v>30</v>
      </c>
      <c r="E54" s="44">
        <f>G54*1.609344</f>
        <v>1211.3688320000001</v>
      </c>
      <c r="F54" s="7">
        <f t="shared" si="28"/>
        <v>18.641135767120019</v>
      </c>
      <c r="G54" s="7">
        <f>J54</f>
        <v>752.70969537898668</v>
      </c>
      <c r="H54" s="8">
        <f t="shared" si="49"/>
        <v>734.0685596118667</v>
      </c>
      <c r="I54" s="8">
        <f t="shared" si="5"/>
        <v>743.38912749542669</v>
      </c>
      <c r="J54" s="8">
        <f t="shared" si="5"/>
        <v>752.70969537898668</v>
      </c>
      <c r="K54" s="28"/>
      <c r="L54" s="18" t="s">
        <v>22</v>
      </c>
      <c r="N54" s="18">
        <v>745</v>
      </c>
      <c r="O54" s="18" t="s">
        <v>21</v>
      </c>
      <c r="P54" s="16" t="s">
        <v>208</v>
      </c>
      <c r="Q54" s="9" t="s">
        <v>209</v>
      </c>
    </row>
    <row r="55" spans="1:18" x14ac:dyDescent="0.25">
      <c r="A55" s="4">
        <v>54</v>
      </c>
      <c r="B55" s="5">
        <v>43600</v>
      </c>
      <c r="C55" s="4" t="s">
        <v>86</v>
      </c>
      <c r="D55" s="6">
        <v>30</v>
      </c>
      <c r="E55" s="44">
        <f t="shared" ref="E55:E60" si="50">E54+D55</f>
        <v>1241.3688320000001</v>
      </c>
      <c r="F55" s="7">
        <f t="shared" si="28"/>
        <v>18.641135767120019</v>
      </c>
      <c r="G55" s="7">
        <f t="shared" ref="G55:G60" si="51">E55/1.609344</f>
        <v>771.35083114610677</v>
      </c>
      <c r="H55" s="8">
        <f t="shared" si="49"/>
        <v>752.70969537898668</v>
      </c>
      <c r="I55" s="8">
        <f t="shared" si="5"/>
        <v>762.03026326254667</v>
      </c>
      <c r="J55" s="8">
        <f t="shared" si="5"/>
        <v>771.35083114610666</v>
      </c>
      <c r="K55" s="28"/>
    </row>
    <row r="56" spans="1:18" ht="78.75" x14ac:dyDescent="0.25">
      <c r="A56" s="4">
        <v>55</v>
      </c>
      <c r="B56" s="5">
        <v>43601</v>
      </c>
      <c r="C56" s="4" t="s">
        <v>87</v>
      </c>
      <c r="D56" s="6">
        <v>30</v>
      </c>
      <c r="E56" s="44">
        <f t="shared" si="50"/>
        <v>1271.3688320000001</v>
      </c>
      <c r="F56" s="7">
        <f t="shared" si="28"/>
        <v>18.641135767120019</v>
      </c>
      <c r="G56" s="7">
        <f t="shared" si="51"/>
        <v>789.99196691322675</v>
      </c>
      <c r="H56" s="8">
        <f t="shared" si="49"/>
        <v>771.35083114610666</v>
      </c>
      <c r="I56" s="8">
        <f t="shared" si="5"/>
        <v>780.67139902966665</v>
      </c>
      <c r="J56" s="10">
        <f t="shared" si="5"/>
        <v>789.99196691322663</v>
      </c>
      <c r="K56" s="28"/>
      <c r="L56" s="12" t="s">
        <v>99</v>
      </c>
      <c r="M56" s="46" t="s">
        <v>281</v>
      </c>
      <c r="N56" s="12">
        <v>790</v>
      </c>
      <c r="O56" s="12" t="s">
        <v>23</v>
      </c>
      <c r="P56" s="9" t="s">
        <v>206</v>
      </c>
      <c r="Q56" s="9" t="s">
        <v>207</v>
      </c>
    </row>
    <row r="57" spans="1:18" x14ac:dyDescent="0.25">
      <c r="A57" s="13">
        <v>56</v>
      </c>
      <c r="B57" s="5">
        <v>43602</v>
      </c>
      <c r="C57" s="4" t="s">
        <v>88</v>
      </c>
      <c r="D57" s="6">
        <v>0</v>
      </c>
      <c r="E57" s="44">
        <f>E56+D57</f>
        <v>1271.3688320000001</v>
      </c>
      <c r="F57" s="7">
        <f t="shared" si="28"/>
        <v>0</v>
      </c>
      <c r="G57" s="7">
        <f t="shared" si="51"/>
        <v>789.99196691322675</v>
      </c>
      <c r="H57" s="10"/>
      <c r="I57" s="10"/>
      <c r="J57" s="10"/>
      <c r="K57" s="28" t="s">
        <v>248</v>
      </c>
    </row>
    <row r="58" spans="1:18" x14ac:dyDescent="0.25">
      <c r="A58" s="4">
        <v>57</v>
      </c>
      <c r="B58" s="5">
        <v>43603</v>
      </c>
      <c r="C58" s="4" t="s">
        <v>82</v>
      </c>
      <c r="D58" s="6">
        <v>15</v>
      </c>
      <c r="E58" s="44">
        <f t="shared" si="50"/>
        <v>1286.3688320000001</v>
      </c>
      <c r="F58" s="7">
        <f t="shared" ref="F58:F60" si="52">D58/1.609344</f>
        <v>9.3205678835600096</v>
      </c>
      <c r="G58" s="7">
        <f t="shared" si="51"/>
        <v>799.31253479678674</v>
      </c>
      <c r="H58" s="10"/>
      <c r="I58" s="10">
        <f>J56</f>
        <v>789.99196691322663</v>
      </c>
      <c r="J58" s="11">
        <f>I58+($F58)</f>
        <v>799.31253479678662</v>
      </c>
      <c r="K58" s="28"/>
    </row>
    <row r="59" spans="1:18" x14ac:dyDescent="0.25">
      <c r="A59" s="4">
        <v>58</v>
      </c>
      <c r="B59" s="5">
        <v>43604</v>
      </c>
      <c r="C59" s="4" t="s">
        <v>83</v>
      </c>
      <c r="D59" s="6">
        <v>25</v>
      </c>
      <c r="E59" s="44">
        <f t="shared" si="50"/>
        <v>1311.3688320000001</v>
      </c>
      <c r="F59" s="7">
        <f t="shared" si="52"/>
        <v>15.534279805933348</v>
      </c>
      <c r="G59" s="7">
        <f t="shared" si="51"/>
        <v>814.84681460272009</v>
      </c>
      <c r="H59" s="11">
        <f t="shared" ref="H59:H65" si="53">J58</f>
        <v>799.31253479678662</v>
      </c>
      <c r="I59" s="11">
        <f t="shared" ref="I59:I64" si="54">H59+($F59/2)</f>
        <v>807.07967469975324</v>
      </c>
      <c r="J59" s="11">
        <f t="shared" ref="J59:J64" si="55">I59+($F59/2)</f>
        <v>814.84681460271986</v>
      </c>
      <c r="K59" s="28"/>
    </row>
    <row r="60" spans="1:18" ht="15.75" x14ac:dyDescent="0.25">
      <c r="A60" s="4">
        <v>59</v>
      </c>
      <c r="B60" s="5">
        <v>43605</v>
      </c>
      <c r="C60" s="4" t="s">
        <v>84</v>
      </c>
      <c r="D60" s="6">
        <v>30</v>
      </c>
      <c r="E60" s="44">
        <f t="shared" si="50"/>
        <v>1341.3688320000001</v>
      </c>
      <c r="F60" s="7">
        <f t="shared" si="52"/>
        <v>18.641135767120019</v>
      </c>
      <c r="G60" s="7">
        <f t="shared" si="51"/>
        <v>833.48795036984018</v>
      </c>
      <c r="H60" s="11">
        <f t="shared" si="53"/>
        <v>814.84681460271986</v>
      </c>
      <c r="I60" s="11">
        <f t="shared" si="54"/>
        <v>824.16738248627985</v>
      </c>
      <c r="J60" s="11">
        <f t="shared" si="55"/>
        <v>833.48795036983984</v>
      </c>
      <c r="K60" s="28"/>
      <c r="L60" s="18" t="s">
        <v>25</v>
      </c>
      <c r="M60" s="46"/>
      <c r="N60" s="19">
        <v>831</v>
      </c>
      <c r="O60" s="18" t="s">
        <v>24</v>
      </c>
      <c r="R60" s="12" t="s">
        <v>27</v>
      </c>
    </row>
    <row r="61" spans="1:18" x14ac:dyDescent="0.25">
      <c r="A61" s="4">
        <v>60</v>
      </c>
      <c r="B61" s="5">
        <v>43606</v>
      </c>
      <c r="C61" s="4" t="s">
        <v>85</v>
      </c>
      <c r="D61" s="6">
        <v>25</v>
      </c>
      <c r="E61" s="44">
        <f t="shared" ref="E61:E64" si="56">E60+D61</f>
        <v>1366.3688320000001</v>
      </c>
      <c r="F61" s="7">
        <f t="shared" ref="F61:F65" si="57">D61/1.609344</f>
        <v>15.534279805933348</v>
      </c>
      <c r="G61" s="7">
        <f t="shared" ref="G61:G64" si="58">E61/1.609344</f>
        <v>849.02223017577353</v>
      </c>
      <c r="H61" s="11">
        <f t="shared" si="53"/>
        <v>833.48795036983984</v>
      </c>
      <c r="I61" s="11">
        <f t="shared" si="54"/>
        <v>841.25509027280646</v>
      </c>
      <c r="J61" s="11">
        <f t="shared" si="55"/>
        <v>849.02223017577307</v>
      </c>
      <c r="K61" s="28"/>
    </row>
    <row r="62" spans="1:18" ht="15.75" x14ac:dyDescent="0.25">
      <c r="A62" s="4">
        <v>61</v>
      </c>
      <c r="B62" s="5">
        <v>43607</v>
      </c>
      <c r="C62" s="4" t="s">
        <v>86</v>
      </c>
      <c r="D62" s="6">
        <v>30</v>
      </c>
      <c r="E62" s="44">
        <f t="shared" si="56"/>
        <v>1396.3688320000001</v>
      </c>
      <c r="F62" s="7">
        <f t="shared" si="57"/>
        <v>18.641135767120019</v>
      </c>
      <c r="G62" s="7">
        <f t="shared" si="58"/>
        <v>867.66336594289351</v>
      </c>
      <c r="H62" s="11">
        <f t="shared" si="53"/>
        <v>849.02223017577307</v>
      </c>
      <c r="I62" s="11">
        <f t="shared" si="54"/>
        <v>858.34279805933306</v>
      </c>
      <c r="J62" s="11">
        <f t="shared" si="55"/>
        <v>867.66336594289305</v>
      </c>
      <c r="K62" s="28"/>
      <c r="L62" s="18" t="s">
        <v>26</v>
      </c>
      <c r="N62" s="18">
        <v>858</v>
      </c>
      <c r="O62" s="18">
        <v>1.5</v>
      </c>
      <c r="P62" s="16" t="s">
        <v>109</v>
      </c>
    </row>
    <row r="63" spans="1:18" ht="15.75" x14ac:dyDescent="0.25">
      <c r="A63" s="4">
        <v>62</v>
      </c>
      <c r="B63" s="5">
        <v>43608</v>
      </c>
      <c r="C63" s="4" t="s">
        <v>87</v>
      </c>
      <c r="D63" s="6">
        <v>25</v>
      </c>
      <c r="E63" s="44">
        <f t="shared" si="56"/>
        <v>1421.3688320000001</v>
      </c>
      <c r="F63" s="7">
        <f t="shared" si="57"/>
        <v>15.534279805933348</v>
      </c>
      <c r="G63" s="7">
        <f t="shared" si="58"/>
        <v>883.19764574882686</v>
      </c>
      <c r="H63" s="11">
        <f t="shared" si="53"/>
        <v>867.66336594289305</v>
      </c>
      <c r="I63" s="11">
        <f t="shared" si="54"/>
        <v>875.43050584585967</v>
      </c>
      <c r="J63" s="11">
        <f t="shared" si="55"/>
        <v>883.19764574882629</v>
      </c>
      <c r="K63" s="28"/>
      <c r="L63" s="18" t="s">
        <v>28</v>
      </c>
      <c r="M63" s="46"/>
      <c r="N63" s="19">
        <v>875</v>
      </c>
      <c r="O63" s="19">
        <v>5</v>
      </c>
      <c r="P63" s="16" t="s">
        <v>204</v>
      </c>
      <c r="Q63" s="9" t="s">
        <v>205</v>
      </c>
      <c r="R63" s="14" t="s">
        <v>93</v>
      </c>
    </row>
    <row r="64" spans="1:18" x14ac:dyDescent="0.25">
      <c r="A64" s="4">
        <v>63</v>
      </c>
      <c r="B64" s="5">
        <v>43609</v>
      </c>
      <c r="C64" s="4" t="s">
        <v>88</v>
      </c>
      <c r="D64" s="6">
        <v>30</v>
      </c>
      <c r="E64" s="44">
        <f t="shared" si="56"/>
        <v>1451.3688320000001</v>
      </c>
      <c r="F64" s="7">
        <f t="shared" si="57"/>
        <v>18.641135767120019</v>
      </c>
      <c r="G64" s="7">
        <f t="shared" si="58"/>
        <v>901.83878151594683</v>
      </c>
      <c r="H64" s="11">
        <f t="shared" si="53"/>
        <v>883.19764574882629</v>
      </c>
      <c r="I64" s="11">
        <f t="shared" si="54"/>
        <v>892.51821363238628</v>
      </c>
      <c r="J64" s="11">
        <f t="shared" si="55"/>
        <v>901.83878151594627</v>
      </c>
      <c r="K64" s="28"/>
      <c r="L64" s="16" t="s">
        <v>111</v>
      </c>
      <c r="M64" s="48"/>
      <c r="N64" s="16">
        <v>906</v>
      </c>
      <c r="O64" s="16">
        <f>3/10</f>
        <v>0.3</v>
      </c>
      <c r="P64" s="16" t="s">
        <v>110</v>
      </c>
      <c r="R64" s="16"/>
    </row>
    <row r="65" spans="1:22" ht="15.75" x14ac:dyDescent="0.25">
      <c r="A65" s="4">
        <v>64</v>
      </c>
      <c r="B65" s="5">
        <v>43610</v>
      </c>
      <c r="C65" s="4" t="s">
        <v>82</v>
      </c>
      <c r="D65" s="6">
        <v>25</v>
      </c>
      <c r="E65" s="44">
        <f>G65*1.609344</f>
        <v>1458.0656640000002</v>
      </c>
      <c r="F65" s="7">
        <f t="shared" si="57"/>
        <v>15.534279805933348</v>
      </c>
      <c r="G65" s="7">
        <f>I65</f>
        <v>906</v>
      </c>
      <c r="H65" s="11">
        <f t="shared" si="53"/>
        <v>901.83878151594627</v>
      </c>
      <c r="I65" s="10">
        <f>N65</f>
        <v>906</v>
      </c>
      <c r="J65" s="10"/>
      <c r="K65" s="28"/>
      <c r="L65" s="12" t="s">
        <v>29</v>
      </c>
      <c r="M65" s="46" t="s">
        <v>261</v>
      </c>
      <c r="N65" s="12">
        <v>906</v>
      </c>
      <c r="O65" s="12">
        <v>8</v>
      </c>
      <c r="P65" s="9" t="s">
        <v>203</v>
      </c>
      <c r="Q65" s="9" t="s">
        <v>202</v>
      </c>
    </row>
    <row r="66" spans="1:22" ht="15.75" x14ac:dyDescent="0.25">
      <c r="A66" s="13">
        <v>65</v>
      </c>
      <c r="B66" s="5">
        <v>43611</v>
      </c>
      <c r="C66" s="4" t="s">
        <v>83</v>
      </c>
      <c r="D66" s="6">
        <v>0</v>
      </c>
      <c r="E66" s="44">
        <f t="shared" ref="E66:E68" si="59">E65+D66</f>
        <v>1458.0656640000002</v>
      </c>
      <c r="F66" s="7">
        <f t="shared" si="28"/>
        <v>0</v>
      </c>
      <c r="G66" s="7">
        <f t="shared" ref="G66:G68" si="60">E66/1.609344</f>
        <v>906.00000000000011</v>
      </c>
      <c r="H66" s="10"/>
      <c r="I66" s="10"/>
      <c r="J66" s="10"/>
      <c r="K66" s="28" t="s">
        <v>248</v>
      </c>
      <c r="L66" s="12"/>
      <c r="M66" s="46"/>
      <c r="N66" s="12"/>
      <c r="O66" s="12"/>
    </row>
    <row r="67" spans="1:22" x14ac:dyDescent="0.25">
      <c r="A67" s="4">
        <v>66</v>
      </c>
      <c r="B67" s="5">
        <v>43612</v>
      </c>
      <c r="C67" s="4" t="s">
        <v>84</v>
      </c>
      <c r="D67" s="6">
        <v>20</v>
      </c>
      <c r="E67" s="44">
        <f t="shared" si="59"/>
        <v>1478.0656640000002</v>
      </c>
      <c r="F67" s="7">
        <f t="shared" si="28"/>
        <v>12.427423844746679</v>
      </c>
      <c r="G67" s="7">
        <f t="shared" si="60"/>
        <v>918.42742384474673</v>
      </c>
      <c r="H67" s="10"/>
      <c r="I67" s="8">
        <f>I65</f>
        <v>906</v>
      </c>
      <c r="J67" s="8">
        <f>I67+($F67)</f>
        <v>918.42742384474673</v>
      </c>
      <c r="K67" s="28"/>
    </row>
    <row r="68" spans="1:22" x14ac:dyDescent="0.25">
      <c r="A68" s="4">
        <v>67</v>
      </c>
      <c r="B68" s="5">
        <v>43613</v>
      </c>
      <c r="C68" s="4" t="s">
        <v>85</v>
      </c>
      <c r="D68" s="6">
        <v>35</v>
      </c>
      <c r="E68" s="44">
        <f t="shared" si="59"/>
        <v>1513.0656640000002</v>
      </c>
      <c r="F68" s="7">
        <f t="shared" si="28"/>
        <v>21.747991728306687</v>
      </c>
      <c r="G68" s="7">
        <f t="shared" si="60"/>
        <v>940.17541557305344</v>
      </c>
      <c r="H68" s="8">
        <f t="shared" ref="H68:H71" si="61">J67</f>
        <v>918.42742384474673</v>
      </c>
      <c r="I68" s="8">
        <f t="shared" si="5"/>
        <v>929.30141970890008</v>
      </c>
      <c r="J68" s="8">
        <f t="shared" si="5"/>
        <v>940.17541557305344</v>
      </c>
      <c r="K68" s="28"/>
    </row>
    <row r="69" spans="1:22" ht="15.75" x14ac:dyDescent="0.25">
      <c r="A69" s="4">
        <v>68</v>
      </c>
      <c r="B69" s="5">
        <v>43614</v>
      </c>
      <c r="C69" s="4" t="s">
        <v>86</v>
      </c>
      <c r="D69" s="6">
        <v>35</v>
      </c>
      <c r="E69" s="44">
        <f t="shared" ref="E69:E96" si="62">E68+D69</f>
        <v>1548.0656640000002</v>
      </c>
      <c r="F69" s="7">
        <f t="shared" ref="F69:F96" si="63">D69/1.609344</f>
        <v>21.747991728306687</v>
      </c>
      <c r="G69" s="7">
        <f t="shared" ref="G69:G96" si="64">E69/1.609344</f>
        <v>961.92340730136016</v>
      </c>
      <c r="H69" s="8">
        <f t="shared" si="61"/>
        <v>940.17541557305344</v>
      </c>
      <c r="I69" s="10">
        <f t="shared" si="5"/>
        <v>951.0494114372068</v>
      </c>
      <c r="J69" s="8">
        <f t="shared" si="5"/>
        <v>961.92340730136016</v>
      </c>
      <c r="K69" s="28"/>
      <c r="L69" s="12" t="s">
        <v>30</v>
      </c>
      <c r="M69" s="46" t="s">
        <v>100</v>
      </c>
      <c r="N69" s="12">
        <v>942</v>
      </c>
      <c r="O69" s="12">
        <v>1</v>
      </c>
      <c r="P69" s="9" t="s">
        <v>200</v>
      </c>
      <c r="Q69" s="9" t="s">
        <v>201</v>
      </c>
    </row>
    <row r="70" spans="1:22" x14ac:dyDescent="0.25">
      <c r="A70" s="4">
        <v>69</v>
      </c>
      <c r="B70" s="5">
        <v>43615</v>
      </c>
      <c r="C70" s="4" t="s">
        <v>87</v>
      </c>
      <c r="D70" s="6">
        <v>35</v>
      </c>
      <c r="E70" s="44">
        <f t="shared" si="62"/>
        <v>1583.0656640000002</v>
      </c>
      <c r="F70" s="7">
        <f t="shared" si="63"/>
        <v>21.747991728306687</v>
      </c>
      <c r="G70" s="7">
        <f t="shared" si="64"/>
        <v>983.67139902966676</v>
      </c>
      <c r="H70" s="8">
        <f t="shared" si="61"/>
        <v>961.92340730136016</v>
      </c>
      <c r="I70" s="8">
        <f t="shared" si="5"/>
        <v>972.79740316551351</v>
      </c>
      <c r="J70" s="8">
        <f t="shared" si="5"/>
        <v>983.67139902966687</v>
      </c>
    </row>
    <row r="71" spans="1:22" ht="15.75" x14ac:dyDescent="0.25">
      <c r="A71" s="4">
        <v>70</v>
      </c>
      <c r="B71" s="5">
        <v>43616</v>
      </c>
      <c r="C71" s="4" t="s">
        <v>88</v>
      </c>
      <c r="D71" s="6">
        <v>35</v>
      </c>
      <c r="E71" s="44">
        <f t="shared" si="62"/>
        <v>1618.0656640000002</v>
      </c>
      <c r="F71" s="7">
        <f t="shared" si="63"/>
        <v>21.747991728306687</v>
      </c>
      <c r="G71" s="7">
        <f t="shared" si="64"/>
        <v>1005.4193907579735</v>
      </c>
      <c r="H71" s="8">
        <f t="shared" si="61"/>
        <v>983.67139902966687</v>
      </c>
      <c r="I71" s="8">
        <f t="shared" si="5"/>
        <v>994.54539489382023</v>
      </c>
      <c r="J71" s="8">
        <f t="shared" si="5"/>
        <v>1005.4193907579736</v>
      </c>
      <c r="K71" s="28"/>
      <c r="L71" s="18" t="s">
        <v>31</v>
      </c>
      <c r="N71" s="18">
        <v>1017</v>
      </c>
      <c r="O71" s="18">
        <v>0</v>
      </c>
      <c r="P71" s="16" t="s">
        <v>114</v>
      </c>
    </row>
    <row r="72" spans="1:22" ht="31.5" x14ac:dyDescent="0.25">
      <c r="A72" s="4">
        <v>71</v>
      </c>
      <c r="B72" s="5">
        <v>43617</v>
      </c>
      <c r="C72" s="4" t="s">
        <v>82</v>
      </c>
      <c r="D72" s="6">
        <v>35</v>
      </c>
      <c r="E72" s="44">
        <f t="shared" si="62"/>
        <v>1653.0656640000002</v>
      </c>
      <c r="F72" s="7">
        <f t="shared" si="63"/>
        <v>21.747991728306687</v>
      </c>
      <c r="G72" s="7">
        <f t="shared" si="64"/>
        <v>1027.1673824862801</v>
      </c>
      <c r="H72" s="8">
        <f t="shared" si="6"/>
        <v>1005.4193907579736</v>
      </c>
      <c r="I72" s="10">
        <f t="shared" si="5"/>
        <v>1016.2933866221269</v>
      </c>
      <c r="J72" s="11">
        <f t="shared" si="5"/>
        <v>1027.1673824862803</v>
      </c>
      <c r="K72" s="28"/>
      <c r="L72" s="12" t="s">
        <v>33</v>
      </c>
      <c r="M72" s="46" t="s">
        <v>282</v>
      </c>
      <c r="N72" s="12">
        <v>1017</v>
      </c>
      <c r="O72" s="12">
        <v>10</v>
      </c>
      <c r="P72" s="9" t="s">
        <v>199</v>
      </c>
      <c r="Q72" s="9" t="s">
        <v>198</v>
      </c>
      <c r="R72" s="12" t="s">
        <v>34</v>
      </c>
    </row>
    <row r="73" spans="1:22" x14ac:dyDescent="0.25">
      <c r="A73" s="4">
        <v>72</v>
      </c>
      <c r="B73" s="5">
        <v>43618</v>
      </c>
      <c r="C73" s="4" t="s">
        <v>83</v>
      </c>
      <c r="D73" s="6">
        <v>35</v>
      </c>
      <c r="E73" s="44">
        <f t="shared" si="62"/>
        <v>1688.0656640000002</v>
      </c>
      <c r="F73" s="7">
        <f t="shared" si="63"/>
        <v>21.747991728306687</v>
      </c>
      <c r="G73" s="7">
        <f t="shared" si="64"/>
        <v>1048.9153742145868</v>
      </c>
      <c r="H73" s="11">
        <f t="shared" si="6"/>
        <v>1027.1673824862803</v>
      </c>
      <c r="I73" s="11">
        <f t="shared" ref="I73:J131" si="65">H73+($F73/2)</f>
        <v>1038.0413783504337</v>
      </c>
      <c r="J73" s="11">
        <f t="shared" si="65"/>
        <v>1048.915374214587</v>
      </c>
      <c r="K73" s="28"/>
      <c r="L73" s="16" t="s">
        <v>32</v>
      </c>
      <c r="M73" s="48"/>
      <c r="N73" s="16">
        <v>1017</v>
      </c>
      <c r="O73" s="16" t="s">
        <v>113</v>
      </c>
      <c r="P73" s="16" t="s">
        <v>112</v>
      </c>
      <c r="R73" s="16"/>
    </row>
    <row r="74" spans="1:22" x14ac:dyDescent="0.25">
      <c r="A74" s="4">
        <v>73</v>
      </c>
      <c r="B74" s="5">
        <v>43619</v>
      </c>
      <c r="C74" s="4" t="s">
        <v>84</v>
      </c>
      <c r="D74" s="6">
        <v>35</v>
      </c>
      <c r="E74" s="44">
        <f t="shared" si="62"/>
        <v>1723.0656640000002</v>
      </c>
      <c r="F74" s="7">
        <f t="shared" si="63"/>
        <v>21.747991728306687</v>
      </c>
      <c r="G74" s="7">
        <f t="shared" si="64"/>
        <v>1070.6633659428935</v>
      </c>
      <c r="H74" s="11">
        <f t="shared" ref="H74:H131" si="66">J73</f>
        <v>1048.915374214587</v>
      </c>
      <c r="I74" s="11">
        <f t="shared" si="65"/>
        <v>1059.7893700787404</v>
      </c>
      <c r="J74" s="11">
        <f t="shared" si="65"/>
        <v>1070.6633659428937</v>
      </c>
      <c r="K74" s="28"/>
    </row>
    <row r="75" spans="1:22" ht="31.5" x14ac:dyDescent="0.25">
      <c r="A75" s="4">
        <v>74</v>
      </c>
      <c r="B75" s="5">
        <v>43620</v>
      </c>
      <c r="C75" s="4" t="s">
        <v>85</v>
      </c>
      <c r="D75" s="6">
        <v>35</v>
      </c>
      <c r="E75" s="44">
        <f>G75*1.609344</f>
        <v>1755.794304</v>
      </c>
      <c r="F75" s="7">
        <f t="shared" si="63"/>
        <v>21.747991728306687</v>
      </c>
      <c r="G75" s="7">
        <f>J75</f>
        <v>1091</v>
      </c>
      <c r="H75" s="11">
        <f t="shared" ref="H75" si="67">J74</f>
        <v>1070.6633659428937</v>
      </c>
      <c r="I75" s="11">
        <f t="shared" ref="I75" si="68">H75+($F75/2)</f>
        <v>1081.5373618070471</v>
      </c>
      <c r="J75" s="10">
        <f>N75</f>
        <v>1091</v>
      </c>
      <c r="K75" s="28"/>
      <c r="L75" s="12" t="s">
        <v>35</v>
      </c>
      <c r="M75" s="46" t="s">
        <v>270</v>
      </c>
      <c r="N75" s="12">
        <v>1091</v>
      </c>
      <c r="O75" s="12">
        <v>10</v>
      </c>
      <c r="P75" s="9" t="s">
        <v>197</v>
      </c>
      <c r="Q75" s="9" t="s">
        <v>196</v>
      </c>
    </row>
    <row r="76" spans="1:22" ht="15.75" x14ac:dyDescent="0.25">
      <c r="A76" s="13">
        <v>75</v>
      </c>
      <c r="B76" s="5">
        <v>43621</v>
      </c>
      <c r="C76" s="4" t="s">
        <v>86</v>
      </c>
      <c r="D76" s="6">
        <v>0</v>
      </c>
      <c r="E76" s="44">
        <f t="shared" si="62"/>
        <v>1755.794304</v>
      </c>
      <c r="F76" s="7">
        <f t="shared" si="63"/>
        <v>0</v>
      </c>
      <c r="G76" s="7">
        <f t="shared" si="64"/>
        <v>1091</v>
      </c>
      <c r="H76" s="10"/>
      <c r="I76" s="10"/>
      <c r="J76" s="10"/>
      <c r="K76" s="28" t="s">
        <v>248</v>
      </c>
      <c r="L76" s="18" t="s">
        <v>36</v>
      </c>
      <c r="M76" s="46"/>
      <c r="N76" s="18">
        <v>1092</v>
      </c>
      <c r="O76" s="18">
        <v>0</v>
      </c>
      <c r="P76" s="16" t="s">
        <v>115</v>
      </c>
      <c r="R76" s="15" t="s">
        <v>37</v>
      </c>
    </row>
    <row r="77" spans="1:22" x14ac:dyDescent="0.25">
      <c r="A77" s="4">
        <v>76</v>
      </c>
      <c r="B77" s="5">
        <v>43622</v>
      </c>
      <c r="C77" s="4" t="s">
        <v>87</v>
      </c>
      <c r="D77" s="6">
        <v>25</v>
      </c>
      <c r="E77" s="44">
        <f t="shared" si="62"/>
        <v>1780.794304</v>
      </c>
      <c r="F77" s="7">
        <f t="shared" si="63"/>
        <v>15.534279805933348</v>
      </c>
      <c r="G77" s="7">
        <f t="shared" si="64"/>
        <v>1106.5342798059332</v>
      </c>
      <c r="H77" s="10">
        <f>J75</f>
        <v>1091</v>
      </c>
      <c r="I77" s="8">
        <f t="shared" si="65"/>
        <v>1098.7671399029666</v>
      </c>
      <c r="J77" s="8">
        <f t="shared" si="65"/>
        <v>1106.5342798059332</v>
      </c>
      <c r="K77" s="28"/>
    </row>
    <row r="78" spans="1:22" ht="15.75" x14ac:dyDescent="0.25">
      <c r="A78" s="4">
        <v>77</v>
      </c>
      <c r="B78" s="5">
        <v>43623</v>
      </c>
      <c r="C78" s="4" t="s">
        <v>88</v>
      </c>
      <c r="D78" s="6">
        <v>35</v>
      </c>
      <c r="E78" s="44">
        <f t="shared" si="62"/>
        <v>1815.794304</v>
      </c>
      <c r="F78" s="7">
        <f t="shared" si="63"/>
        <v>21.747991728306687</v>
      </c>
      <c r="G78" s="7">
        <f t="shared" si="64"/>
        <v>1128.28227153424</v>
      </c>
      <c r="H78" s="8">
        <f t="shared" si="66"/>
        <v>1106.5342798059332</v>
      </c>
      <c r="I78" s="8">
        <f t="shared" si="65"/>
        <v>1117.4082756700866</v>
      </c>
      <c r="J78" s="8">
        <f t="shared" si="65"/>
        <v>1128.28227153424</v>
      </c>
      <c r="K78" s="28"/>
      <c r="L78" s="15" t="s">
        <v>38</v>
      </c>
      <c r="M78" s="50"/>
      <c r="N78" s="15">
        <v>1127</v>
      </c>
      <c r="O78" s="15">
        <v>12</v>
      </c>
      <c r="P78" s="16"/>
      <c r="Q78" s="16"/>
      <c r="R78" s="16"/>
      <c r="S78" s="16"/>
      <c r="T78" s="16"/>
      <c r="U78" s="16"/>
      <c r="V78" s="16"/>
    </row>
    <row r="79" spans="1:22" ht="15.75" x14ac:dyDescent="0.25">
      <c r="A79" s="4">
        <v>78</v>
      </c>
      <c r="B79" s="5">
        <v>43624</v>
      </c>
      <c r="C79" s="4" t="s">
        <v>82</v>
      </c>
      <c r="D79" s="6">
        <v>35</v>
      </c>
      <c r="E79" s="44">
        <f t="shared" si="62"/>
        <v>1850.794304</v>
      </c>
      <c r="F79" s="7">
        <f t="shared" si="63"/>
        <v>21.747991728306687</v>
      </c>
      <c r="G79" s="7">
        <f t="shared" si="64"/>
        <v>1150.0302632625467</v>
      </c>
      <c r="H79" s="8">
        <f t="shared" si="66"/>
        <v>1128.28227153424</v>
      </c>
      <c r="I79" s="8">
        <f t="shared" si="65"/>
        <v>1139.1562673983933</v>
      </c>
      <c r="J79" s="8">
        <f t="shared" si="65"/>
        <v>1150.0302632625467</v>
      </c>
      <c r="K79" s="28"/>
      <c r="L79" s="15" t="s">
        <v>39</v>
      </c>
      <c r="M79" s="50"/>
      <c r="N79" s="15">
        <v>1153</v>
      </c>
      <c r="O79" s="15">
        <v>3</v>
      </c>
      <c r="P79" s="16" t="s">
        <v>195</v>
      </c>
      <c r="Q79" s="16" t="s">
        <v>194</v>
      </c>
      <c r="R79" s="16"/>
      <c r="S79" s="16"/>
      <c r="T79" s="16"/>
      <c r="U79" s="16"/>
      <c r="V79" s="16"/>
    </row>
    <row r="80" spans="1:22" ht="15.75" x14ac:dyDescent="0.25">
      <c r="A80" s="4">
        <v>79</v>
      </c>
      <c r="B80" s="5">
        <v>43625</v>
      </c>
      <c r="C80" s="4" t="s">
        <v>83</v>
      </c>
      <c r="D80" s="6">
        <v>35</v>
      </c>
      <c r="E80" s="44">
        <f t="shared" si="62"/>
        <v>1885.794304</v>
      </c>
      <c r="F80" s="7">
        <f t="shared" si="63"/>
        <v>21.747991728306687</v>
      </c>
      <c r="G80" s="7">
        <f t="shared" si="64"/>
        <v>1171.7782549908534</v>
      </c>
      <c r="H80" s="8">
        <f t="shared" ref="H80:H86" si="69">J79</f>
        <v>1150.0302632625467</v>
      </c>
      <c r="I80" s="8">
        <f t="shared" ref="I80:I86" si="70">H80+($F80/2)</f>
        <v>1160.9042591267</v>
      </c>
      <c r="J80" s="8">
        <f t="shared" ref="J80:J86" si="71">I80+($F80/2)</f>
        <v>1171.7782549908534</v>
      </c>
      <c r="K80" s="28"/>
      <c r="L80" s="15" t="s">
        <v>40</v>
      </c>
      <c r="M80" s="50"/>
      <c r="N80" s="15">
        <v>1153</v>
      </c>
      <c r="O80" s="15">
        <v>8</v>
      </c>
      <c r="P80" s="16" t="s">
        <v>193</v>
      </c>
      <c r="Q80" s="16" t="s">
        <v>192</v>
      </c>
      <c r="R80" s="16"/>
      <c r="S80" s="16"/>
      <c r="T80" s="16"/>
      <c r="U80" s="16"/>
      <c r="V80" s="16"/>
    </row>
    <row r="81" spans="1:25" x14ac:dyDescent="0.25">
      <c r="A81" s="4">
        <v>80</v>
      </c>
      <c r="B81" s="5">
        <v>43626</v>
      </c>
      <c r="C81" s="4" t="s">
        <v>84</v>
      </c>
      <c r="D81" s="6">
        <v>35</v>
      </c>
      <c r="E81" s="44">
        <f t="shared" si="62"/>
        <v>1920.794304</v>
      </c>
      <c r="F81" s="7">
        <f t="shared" si="63"/>
        <v>21.747991728306687</v>
      </c>
      <c r="G81" s="7">
        <f t="shared" si="64"/>
        <v>1193.5262467191601</v>
      </c>
      <c r="H81" s="8">
        <f t="shared" si="69"/>
        <v>1171.7782549908534</v>
      </c>
      <c r="I81" s="8">
        <f t="shared" si="70"/>
        <v>1182.6522508550067</v>
      </c>
      <c r="J81" s="8">
        <f t="shared" si="71"/>
        <v>1193.5262467191601</v>
      </c>
      <c r="K81" s="28"/>
    </row>
    <row r="82" spans="1:25" ht="31.5" x14ac:dyDescent="0.25">
      <c r="A82" s="4">
        <v>81</v>
      </c>
      <c r="B82" s="5">
        <v>43627</v>
      </c>
      <c r="C82" s="4" t="s">
        <v>85</v>
      </c>
      <c r="D82" s="6">
        <v>35</v>
      </c>
      <c r="E82" s="44">
        <f t="shared" si="62"/>
        <v>1955.794304</v>
      </c>
      <c r="F82" s="7">
        <f t="shared" si="63"/>
        <v>21.747991728306687</v>
      </c>
      <c r="G82" s="7">
        <f t="shared" si="64"/>
        <v>1215.2742384474668</v>
      </c>
      <c r="H82" s="8">
        <f t="shared" si="69"/>
        <v>1193.5262467191601</v>
      </c>
      <c r="I82" s="10">
        <f t="shared" si="70"/>
        <v>1204.4002425833135</v>
      </c>
      <c r="J82" s="11">
        <f t="shared" si="71"/>
        <v>1215.2742384474668</v>
      </c>
      <c r="L82" s="12" t="s">
        <v>41</v>
      </c>
      <c r="M82" s="46" t="s">
        <v>283</v>
      </c>
      <c r="N82" s="14">
        <v>1196</v>
      </c>
      <c r="O82" s="14">
        <v>2</v>
      </c>
      <c r="P82" s="9" t="s">
        <v>191</v>
      </c>
      <c r="Q82" s="9" t="s">
        <v>190</v>
      </c>
    </row>
    <row r="83" spans="1:25" x14ac:dyDescent="0.25">
      <c r="A83" s="4">
        <v>82</v>
      </c>
      <c r="B83" s="5">
        <v>43628</v>
      </c>
      <c r="C83" s="4" t="s">
        <v>86</v>
      </c>
      <c r="D83" s="6">
        <v>35</v>
      </c>
      <c r="E83" s="44">
        <f t="shared" si="62"/>
        <v>1990.794304</v>
      </c>
      <c r="F83" s="7">
        <f t="shared" si="63"/>
        <v>21.747991728306687</v>
      </c>
      <c r="G83" s="7">
        <f t="shared" si="64"/>
        <v>1237.0222301757733</v>
      </c>
      <c r="H83" s="11">
        <f t="shared" si="69"/>
        <v>1215.2742384474668</v>
      </c>
      <c r="I83" s="11">
        <f t="shared" si="70"/>
        <v>1226.1482343116202</v>
      </c>
      <c r="J83" s="11">
        <f t="shared" si="71"/>
        <v>1237.0222301757735</v>
      </c>
      <c r="K83" s="28"/>
      <c r="L83" s="16" t="s">
        <v>118</v>
      </c>
      <c r="M83" s="48"/>
      <c r="N83" s="16">
        <v>1263.5</v>
      </c>
      <c r="O83" s="16">
        <v>2.7</v>
      </c>
      <c r="P83" s="16" t="s">
        <v>116</v>
      </c>
      <c r="R83" s="16"/>
    </row>
    <row r="84" spans="1:25" x14ac:dyDescent="0.25">
      <c r="A84" s="4">
        <v>83</v>
      </c>
      <c r="B84" s="5">
        <v>43629</v>
      </c>
      <c r="C84" s="4" t="s">
        <v>87</v>
      </c>
      <c r="D84" s="6">
        <v>35</v>
      </c>
      <c r="E84" s="44">
        <f t="shared" si="62"/>
        <v>2025.794304</v>
      </c>
      <c r="F84" s="7">
        <f t="shared" si="63"/>
        <v>21.747991728306687</v>
      </c>
      <c r="G84" s="7">
        <f t="shared" si="64"/>
        <v>1258.77022190408</v>
      </c>
      <c r="H84" s="11">
        <f t="shared" si="69"/>
        <v>1237.0222301757735</v>
      </c>
      <c r="I84" s="11">
        <f t="shared" si="70"/>
        <v>1247.8962260399269</v>
      </c>
      <c r="J84" s="11">
        <f t="shared" si="71"/>
        <v>1258.7702219040802</v>
      </c>
      <c r="K84" s="28"/>
      <c r="L84" s="16" t="s">
        <v>119</v>
      </c>
      <c r="M84" s="48"/>
      <c r="N84" s="16">
        <v>1263.5</v>
      </c>
      <c r="O84" s="16">
        <v>3.8</v>
      </c>
      <c r="P84" s="16" t="s">
        <v>117</v>
      </c>
      <c r="R84" s="16"/>
    </row>
    <row r="85" spans="1:25" x14ac:dyDescent="0.25">
      <c r="A85" s="4">
        <v>84</v>
      </c>
      <c r="B85" s="5">
        <v>43630</v>
      </c>
      <c r="C85" s="4" t="s">
        <v>88</v>
      </c>
      <c r="D85" s="6">
        <v>35</v>
      </c>
      <c r="E85" s="44">
        <f t="shared" si="62"/>
        <v>2060.794304</v>
      </c>
      <c r="F85" s="7">
        <f t="shared" si="63"/>
        <v>21.747991728306687</v>
      </c>
      <c r="G85" s="7">
        <f t="shared" si="64"/>
        <v>1280.5182136323867</v>
      </c>
      <c r="H85" s="11">
        <f t="shared" si="69"/>
        <v>1258.7702219040802</v>
      </c>
      <c r="I85" s="11">
        <f t="shared" si="70"/>
        <v>1269.6442177682336</v>
      </c>
      <c r="J85" s="11">
        <f t="shared" si="71"/>
        <v>1280.518213632387</v>
      </c>
      <c r="K85" s="28"/>
      <c r="L85" s="16" t="s">
        <v>120</v>
      </c>
      <c r="M85" s="48"/>
      <c r="N85" s="16">
        <v>1268</v>
      </c>
      <c r="O85" s="16">
        <v>12</v>
      </c>
      <c r="P85" s="16" t="s">
        <v>189</v>
      </c>
      <c r="Q85" s="9" t="s">
        <v>188</v>
      </c>
      <c r="R85" s="16"/>
    </row>
    <row r="86" spans="1:25" ht="15.75" x14ac:dyDescent="0.25">
      <c r="A86" s="4">
        <v>85</v>
      </c>
      <c r="B86" s="5">
        <v>43631</v>
      </c>
      <c r="C86" s="4" t="s">
        <v>82</v>
      </c>
      <c r="D86" s="6">
        <v>35</v>
      </c>
      <c r="E86" s="44">
        <f t="shared" si="62"/>
        <v>2095.794304</v>
      </c>
      <c r="F86" s="7">
        <f t="shared" si="63"/>
        <v>21.747991728306687</v>
      </c>
      <c r="G86" s="7">
        <f t="shared" si="64"/>
        <v>1302.2662053606934</v>
      </c>
      <c r="H86" s="11">
        <f t="shared" si="69"/>
        <v>1280.518213632387</v>
      </c>
      <c r="I86" s="10">
        <f t="shared" si="70"/>
        <v>1291.3922094965403</v>
      </c>
      <c r="J86" s="11">
        <f t="shared" si="71"/>
        <v>1302.2662053606937</v>
      </c>
      <c r="K86" s="28"/>
      <c r="L86" s="20" t="s">
        <v>42</v>
      </c>
      <c r="M86" s="46" t="s">
        <v>101</v>
      </c>
      <c r="N86" s="20">
        <v>1287</v>
      </c>
      <c r="O86" s="20">
        <v>0</v>
      </c>
      <c r="P86" s="9" t="s">
        <v>187</v>
      </c>
      <c r="Q86" s="9" t="s">
        <v>186</v>
      </c>
      <c r="R86" s="14" t="s">
        <v>43</v>
      </c>
    </row>
    <row r="87" spans="1:25" x14ac:dyDescent="0.25">
      <c r="A87" s="4">
        <v>86</v>
      </c>
      <c r="B87" s="5">
        <v>43632</v>
      </c>
      <c r="C87" s="4" t="s">
        <v>83</v>
      </c>
      <c r="D87" s="6">
        <v>35</v>
      </c>
      <c r="E87" s="44">
        <f t="shared" si="62"/>
        <v>2130.794304</v>
      </c>
      <c r="F87" s="7">
        <f t="shared" si="63"/>
        <v>21.747991728306687</v>
      </c>
      <c r="G87" s="7">
        <f t="shared" si="64"/>
        <v>1324.0141970890002</v>
      </c>
      <c r="H87" s="11">
        <f t="shared" si="66"/>
        <v>1302.2662053606937</v>
      </c>
      <c r="I87" s="11">
        <f t="shared" si="65"/>
        <v>1313.140201224847</v>
      </c>
      <c r="J87" s="11">
        <f t="shared" si="65"/>
        <v>1324.0141970890004</v>
      </c>
      <c r="K87" s="28"/>
      <c r="X87" s="16"/>
      <c r="Y87" s="16"/>
    </row>
    <row r="88" spans="1:25" ht="15.75" x14ac:dyDescent="0.25">
      <c r="A88" s="17">
        <v>87</v>
      </c>
      <c r="B88" s="5">
        <v>43633</v>
      </c>
      <c r="C88" s="4" t="s">
        <v>84</v>
      </c>
      <c r="D88" s="6">
        <v>35</v>
      </c>
      <c r="E88" s="44">
        <f>G88*1.609344</f>
        <v>2142.0368640000002</v>
      </c>
      <c r="F88" s="7">
        <f t="shared" si="63"/>
        <v>21.747991728306687</v>
      </c>
      <c r="G88" s="7">
        <f>I88</f>
        <v>1331</v>
      </c>
      <c r="H88" s="11">
        <f t="shared" si="66"/>
        <v>1324.0141970890004</v>
      </c>
      <c r="I88" s="10">
        <f>N88</f>
        <v>1331</v>
      </c>
      <c r="J88" s="10"/>
      <c r="K88" s="28" t="s">
        <v>249</v>
      </c>
      <c r="L88" s="12" t="s">
        <v>44</v>
      </c>
      <c r="M88" s="46" t="s">
        <v>262</v>
      </c>
      <c r="N88" s="12">
        <v>1331</v>
      </c>
      <c r="O88" s="12">
        <v>8</v>
      </c>
      <c r="P88" s="9" t="s">
        <v>121</v>
      </c>
      <c r="X88" s="16"/>
      <c r="Y88" s="16"/>
    </row>
    <row r="89" spans="1:25" x14ac:dyDescent="0.25">
      <c r="A89" s="4">
        <v>88</v>
      </c>
      <c r="B89" s="5">
        <v>43634</v>
      </c>
      <c r="C89" s="4" t="s">
        <v>85</v>
      </c>
      <c r="D89" s="6">
        <v>20</v>
      </c>
      <c r="E89" s="44">
        <f t="shared" si="62"/>
        <v>2162.0368640000002</v>
      </c>
      <c r="F89" s="7">
        <f t="shared" si="63"/>
        <v>12.427423844746679</v>
      </c>
      <c r="G89" s="7">
        <f t="shared" si="64"/>
        <v>1343.4274238447467</v>
      </c>
      <c r="H89" s="10"/>
      <c r="I89" s="10">
        <f>I88</f>
        <v>1331</v>
      </c>
      <c r="J89" s="8">
        <f>I89+($F89)</f>
        <v>1343.4274238447467</v>
      </c>
      <c r="K89" s="28"/>
    </row>
    <row r="90" spans="1:25" x14ac:dyDescent="0.25">
      <c r="A90" s="4">
        <v>89</v>
      </c>
      <c r="B90" s="5">
        <v>43635</v>
      </c>
      <c r="C90" s="4" t="s">
        <v>86</v>
      </c>
      <c r="D90" s="6">
        <v>35</v>
      </c>
      <c r="E90" s="44">
        <f t="shared" si="62"/>
        <v>2197.0368640000002</v>
      </c>
      <c r="F90" s="7">
        <f t="shared" si="63"/>
        <v>21.747991728306687</v>
      </c>
      <c r="G90" s="7">
        <f t="shared" si="64"/>
        <v>1365.1754155730534</v>
      </c>
      <c r="H90" s="8">
        <f>J89</f>
        <v>1343.4274238447467</v>
      </c>
      <c r="I90" s="8">
        <f t="shared" si="65"/>
        <v>1354.3014197089001</v>
      </c>
      <c r="J90" s="8">
        <f t="shared" si="65"/>
        <v>1365.1754155730534</v>
      </c>
      <c r="K90" s="28"/>
      <c r="L90" s="16" t="s">
        <v>122</v>
      </c>
      <c r="M90" s="48"/>
      <c r="N90" s="16">
        <v>1350</v>
      </c>
      <c r="O90" s="16">
        <v>0</v>
      </c>
      <c r="P90" s="16" t="s">
        <v>184</v>
      </c>
      <c r="Q90" s="16" t="s">
        <v>183</v>
      </c>
      <c r="R90" s="16"/>
      <c r="S90" s="16"/>
      <c r="T90" s="16"/>
      <c r="U90" s="16"/>
      <c r="V90" s="16"/>
      <c r="W90" s="16"/>
      <c r="X90" s="16"/>
      <c r="Y90" s="16"/>
    </row>
    <row r="91" spans="1:25" ht="15.75" x14ac:dyDescent="0.25">
      <c r="A91" s="4">
        <v>90</v>
      </c>
      <c r="B91" s="5">
        <v>43636</v>
      </c>
      <c r="C91" s="4" t="s">
        <v>87</v>
      </c>
      <c r="D91" s="6">
        <v>35</v>
      </c>
      <c r="E91" s="44">
        <f t="shared" si="62"/>
        <v>2232.0368640000002</v>
      </c>
      <c r="F91" s="7">
        <f t="shared" si="63"/>
        <v>21.747991728306687</v>
      </c>
      <c r="G91" s="7">
        <f t="shared" si="64"/>
        <v>1386.9234073013602</v>
      </c>
      <c r="H91" s="8">
        <f t="shared" si="66"/>
        <v>1365.1754155730534</v>
      </c>
      <c r="I91" s="10">
        <f t="shared" si="65"/>
        <v>1376.0494114372068</v>
      </c>
      <c r="J91" s="8">
        <f t="shared" si="65"/>
        <v>1386.9234073013602</v>
      </c>
      <c r="K91" s="28"/>
      <c r="L91" s="15" t="s">
        <v>45</v>
      </c>
      <c r="M91" s="50"/>
      <c r="N91" s="15">
        <v>1374</v>
      </c>
      <c r="O91" s="15">
        <v>0</v>
      </c>
      <c r="P91" s="16" t="s">
        <v>185</v>
      </c>
      <c r="Q91" s="16" t="s">
        <v>182</v>
      </c>
      <c r="R91" s="16"/>
      <c r="S91" s="16"/>
      <c r="T91" s="16"/>
      <c r="U91" s="16"/>
      <c r="V91" s="16"/>
      <c r="W91" s="16"/>
      <c r="X91" s="16"/>
      <c r="Y91" s="16"/>
    </row>
    <row r="92" spans="1:25" ht="15.75" x14ac:dyDescent="0.25">
      <c r="A92" s="4">
        <v>91</v>
      </c>
      <c r="B92" s="5">
        <v>43637</v>
      </c>
      <c r="C92" s="4" t="s">
        <v>88</v>
      </c>
      <c r="D92" s="6">
        <v>35</v>
      </c>
      <c r="E92" s="44">
        <f t="shared" si="62"/>
        <v>2267.0368640000002</v>
      </c>
      <c r="F92" s="7">
        <f t="shared" si="63"/>
        <v>21.747991728306687</v>
      </c>
      <c r="G92" s="7">
        <f t="shared" si="64"/>
        <v>1408.6713990296666</v>
      </c>
      <c r="H92" s="8">
        <f t="shared" ref="H92:H96" si="72">J91</f>
        <v>1386.9234073013602</v>
      </c>
      <c r="I92" s="8">
        <f t="shared" ref="I92:I96" si="73">H92+($F92/2)</f>
        <v>1397.7974031655135</v>
      </c>
      <c r="J92" s="8">
        <f t="shared" ref="J92:J96" si="74">I92+($F92/2)</f>
        <v>1408.6713990296669</v>
      </c>
      <c r="K92" s="28"/>
      <c r="L92" s="23" t="s">
        <v>124</v>
      </c>
      <c r="M92" s="51"/>
      <c r="N92" s="23">
        <v>1377</v>
      </c>
      <c r="O92" s="23">
        <v>0.5</v>
      </c>
      <c r="P92" s="9" t="s">
        <v>123</v>
      </c>
    </row>
    <row r="93" spans="1:25" ht="15.75" x14ac:dyDescent="0.25">
      <c r="A93" s="4">
        <v>92</v>
      </c>
      <c r="B93" s="5">
        <v>43638</v>
      </c>
      <c r="C93" s="4" t="s">
        <v>82</v>
      </c>
      <c r="D93" s="6">
        <v>35</v>
      </c>
      <c r="E93" s="44">
        <f t="shared" si="62"/>
        <v>2302.0368640000002</v>
      </c>
      <c r="F93" s="7">
        <f t="shared" si="63"/>
        <v>21.747991728306687</v>
      </c>
      <c r="G93" s="7">
        <f t="shared" si="64"/>
        <v>1430.4193907579734</v>
      </c>
      <c r="H93" s="8">
        <f t="shared" si="72"/>
        <v>1408.6713990296669</v>
      </c>
      <c r="I93" s="8">
        <f t="shared" si="73"/>
        <v>1419.5453948938202</v>
      </c>
      <c r="J93" s="8">
        <f t="shared" si="74"/>
        <v>1430.4193907579736</v>
      </c>
      <c r="L93" s="15" t="s">
        <v>46</v>
      </c>
      <c r="M93" s="50"/>
      <c r="N93" s="15">
        <v>1410</v>
      </c>
      <c r="O93" s="15">
        <v>1.5</v>
      </c>
      <c r="P93" s="16" t="s">
        <v>180</v>
      </c>
      <c r="Q93" s="16" t="s">
        <v>181</v>
      </c>
      <c r="R93" s="15" t="s">
        <v>12</v>
      </c>
      <c r="S93" s="16"/>
      <c r="T93" s="16"/>
      <c r="U93" s="16"/>
      <c r="V93" s="16"/>
      <c r="W93" s="16"/>
      <c r="X93" s="16"/>
      <c r="Y93" s="16"/>
    </row>
    <row r="94" spans="1:25" ht="15.75" x14ac:dyDescent="0.25">
      <c r="A94" s="4">
        <v>93</v>
      </c>
      <c r="B94" s="5">
        <v>43639</v>
      </c>
      <c r="C94" s="4" t="s">
        <v>83</v>
      </c>
      <c r="D94" s="6">
        <v>35</v>
      </c>
      <c r="E94" s="44">
        <f t="shared" si="62"/>
        <v>2337.0368640000002</v>
      </c>
      <c r="F94" s="7">
        <f t="shared" si="63"/>
        <v>21.747991728306687</v>
      </c>
      <c r="G94" s="7">
        <f t="shared" si="64"/>
        <v>1452.1673824862801</v>
      </c>
      <c r="H94" s="8">
        <f t="shared" si="72"/>
        <v>1430.4193907579736</v>
      </c>
      <c r="I94" s="8">
        <f t="shared" si="73"/>
        <v>1441.2933866221269</v>
      </c>
      <c r="J94" s="8">
        <f t="shared" si="74"/>
        <v>1452.1673824862803</v>
      </c>
      <c r="K94" s="28"/>
      <c r="L94" s="15" t="s">
        <v>47</v>
      </c>
      <c r="M94" s="50"/>
      <c r="N94" s="15">
        <v>1411.3</v>
      </c>
      <c r="O94" s="15">
        <v>7</v>
      </c>
      <c r="P94" s="16" t="s">
        <v>179</v>
      </c>
      <c r="Q94" s="16" t="s">
        <v>178</v>
      </c>
      <c r="R94" s="16"/>
      <c r="S94" s="16"/>
      <c r="T94" s="16"/>
      <c r="U94" s="16"/>
      <c r="V94" s="16"/>
      <c r="W94" s="16"/>
      <c r="X94" s="16"/>
      <c r="Y94" s="16"/>
    </row>
    <row r="95" spans="1:25" ht="15.75" x14ac:dyDescent="0.25">
      <c r="A95" s="4">
        <v>94</v>
      </c>
      <c r="B95" s="5">
        <v>43640</v>
      </c>
      <c r="C95" s="4" t="s">
        <v>84</v>
      </c>
      <c r="D95" s="6">
        <v>35</v>
      </c>
      <c r="E95" s="44">
        <f t="shared" si="62"/>
        <v>2372.0368640000002</v>
      </c>
      <c r="F95" s="7">
        <f t="shared" si="63"/>
        <v>21.747991728306687</v>
      </c>
      <c r="G95" s="7">
        <f t="shared" si="64"/>
        <v>1473.9153742145868</v>
      </c>
      <c r="H95" s="8">
        <f t="shared" si="72"/>
        <v>1452.1673824862803</v>
      </c>
      <c r="I95" s="8">
        <f t="shared" si="73"/>
        <v>1463.0413783504337</v>
      </c>
      <c r="J95" s="8">
        <f t="shared" si="74"/>
        <v>1473.915374214587</v>
      </c>
      <c r="K95" s="28"/>
      <c r="L95" s="15" t="s">
        <v>48</v>
      </c>
      <c r="M95" s="50"/>
      <c r="N95" s="15">
        <v>1419</v>
      </c>
      <c r="O95" s="15">
        <v>0.5</v>
      </c>
      <c r="P95" s="16" t="s">
        <v>177</v>
      </c>
      <c r="Q95" s="16" t="s">
        <v>176</v>
      </c>
      <c r="R95" s="16"/>
      <c r="S95" s="16"/>
      <c r="T95" s="16"/>
      <c r="U95" s="16"/>
      <c r="V95" s="16"/>
      <c r="W95" s="16"/>
      <c r="X95" s="16"/>
      <c r="Y95" s="16"/>
    </row>
    <row r="96" spans="1:25" ht="15.75" x14ac:dyDescent="0.25">
      <c r="A96" s="4">
        <v>95</v>
      </c>
      <c r="B96" s="5">
        <v>43641</v>
      </c>
      <c r="C96" s="4" t="s">
        <v>85</v>
      </c>
      <c r="D96" s="6">
        <v>35</v>
      </c>
      <c r="E96" s="44">
        <f t="shared" si="62"/>
        <v>2407.0368640000002</v>
      </c>
      <c r="F96" s="7">
        <f t="shared" si="63"/>
        <v>21.747991728306687</v>
      </c>
      <c r="G96" s="7">
        <f t="shared" si="64"/>
        <v>1495.6633659428935</v>
      </c>
      <c r="H96" s="8">
        <f t="shared" si="72"/>
        <v>1473.915374214587</v>
      </c>
      <c r="I96" s="8">
        <f t="shared" si="73"/>
        <v>1484.7893700787404</v>
      </c>
      <c r="J96" s="8">
        <f t="shared" si="74"/>
        <v>1495.6633659428937</v>
      </c>
      <c r="K96" s="28"/>
      <c r="L96" s="15" t="s">
        <v>49</v>
      </c>
      <c r="M96" s="50"/>
      <c r="N96" s="15">
        <v>1501</v>
      </c>
      <c r="O96" s="15">
        <v>2</v>
      </c>
      <c r="P96" s="16" t="s">
        <v>174</v>
      </c>
      <c r="Q96" s="16" t="s">
        <v>175</v>
      </c>
      <c r="R96" s="16"/>
      <c r="S96" s="16"/>
      <c r="T96" s="16"/>
      <c r="U96" s="16"/>
      <c r="V96" s="16"/>
      <c r="W96" s="16"/>
      <c r="X96" s="16"/>
      <c r="Y96" s="16"/>
    </row>
    <row r="97" spans="1:31" ht="30" x14ac:dyDescent="0.25">
      <c r="A97" s="4">
        <v>96</v>
      </c>
      <c r="B97" s="5">
        <v>43642</v>
      </c>
      <c r="C97" s="4" t="s">
        <v>86</v>
      </c>
      <c r="D97" s="6">
        <v>35</v>
      </c>
      <c r="E97" s="44">
        <f>G97*1.609344</f>
        <v>2415.625344</v>
      </c>
      <c r="F97" s="7">
        <f t="shared" ref="F97" si="75">D97/1.609344</f>
        <v>21.747991728306687</v>
      </c>
      <c r="G97" s="7">
        <f>I97</f>
        <v>1501</v>
      </c>
      <c r="H97" s="8">
        <f t="shared" ref="H97" si="76">J96</f>
        <v>1495.6633659428937</v>
      </c>
      <c r="I97" s="10">
        <f>N97</f>
        <v>1501</v>
      </c>
      <c r="J97" s="10"/>
      <c r="K97" s="28"/>
      <c r="L97" s="9" t="s">
        <v>50</v>
      </c>
      <c r="M97" s="35" t="s">
        <v>284</v>
      </c>
      <c r="N97" s="9">
        <v>1501</v>
      </c>
      <c r="O97" s="9">
        <v>5.5</v>
      </c>
      <c r="P97" s="9" t="s">
        <v>125</v>
      </c>
    </row>
    <row r="98" spans="1:31" x14ac:dyDescent="0.25">
      <c r="A98" s="13">
        <v>97</v>
      </c>
      <c r="B98" s="5">
        <v>43643</v>
      </c>
      <c r="C98" s="4" t="s">
        <v>87</v>
      </c>
      <c r="D98" s="6">
        <v>35</v>
      </c>
      <c r="E98" s="44">
        <f t="shared" ref="E98" si="77">G98*1.609344</f>
        <v>0</v>
      </c>
      <c r="F98" s="7">
        <f t="shared" ref="F98:F145" si="78">D98/1.609344</f>
        <v>21.747991728306687</v>
      </c>
      <c r="G98" s="7">
        <f t="shared" ref="G98" si="79">I98</f>
        <v>0</v>
      </c>
      <c r="H98" s="10"/>
      <c r="I98" s="10"/>
      <c r="J98" s="10"/>
      <c r="K98" s="28" t="s">
        <v>248</v>
      </c>
    </row>
    <row r="99" spans="1:31" ht="15.75" x14ac:dyDescent="0.25">
      <c r="A99" s="4">
        <v>98</v>
      </c>
      <c r="B99" s="5">
        <v>43644</v>
      </c>
      <c r="C99" s="4" t="s">
        <v>88</v>
      </c>
      <c r="D99" s="6">
        <v>25</v>
      </c>
      <c r="E99" s="44">
        <f>E97+D99</f>
        <v>2440.625344</v>
      </c>
      <c r="F99" s="7">
        <f t="shared" si="78"/>
        <v>15.534279805933348</v>
      </c>
      <c r="G99" s="7">
        <f t="shared" ref="G99:G145" si="80">E99/1.609344</f>
        <v>1516.5342798059332</v>
      </c>
      <c r="H99" s="10">
        <f>I97</f>
        <v>1501</v>
      </c>
      <c r="I99" s="11">
        <f t="shared" si="65"/>
        <v>1508.7671399029666</v>
      </c>
      <c r="J99" s="11">
        <f t="shared" si="65"/>
        <v>1516.5342798059332</v>
      </c>
      <c r="K99" s="28"/>
      <c r="L99" s="15" t="s">
        <v>51</v>
      </c>
      <c r="M99" s="50"/>
      <c r="N99" s="15">
        <v>1507</v>
      </c>
      <c r="O99" s="15">
        <v>12</v>
      </c>
      <c r="P99" s="16"/>
      <c r="R99" s="16"/>
    </row>
    <row r="100" spans="1:31" x14ac:dyDescent="0.25">
      <c r="A100" s="4">
        <v>99</v>
      </c>
      <c r="B100" s="5">
        <v>43645</v>
      </c>
      <c r="C100" s="4" t="s">
        <v>82</v>
      </c>
      <c r="D100" s="6">
        <v>35</v>
      </c>
      <c r="E100" s="44">
        <f t="shared" ref="E100:E145" si="81">E99+D100</f>
        <v>2475.625344</v>
      </c>
      <c r="F100" s="7">
        <f t="shared" si="78"/>
        <v>21.747991728306687</v>
      </c>
      <c r="G100" s="7">
        <f t="shared" si="80"/>
        <v>1538.28227153424</v>
      </c>
      <c r="H100" s="11">
        <f t="shared" si="66"/>
        <v>1516.5342798059332</v>
      </c>
      <c r="I100" s="11">
        <f t="shared" si="65"/>
        <v>1527.4082756700866</v>
      </c>
      <c r="J100" s="11">
        <f t="shared" si="65"/>
        <v>1538.28227153424</v>
      </c>
      <c r="K100" s="28"/>
      <c r="L100" s="16"/>
      <c r="M100" s="48"/>
      <c r="N100" s="16"/>
      <c r="O100" s="16"/>
      <c r="P100" s="16"/>
      <c r="R100" s="16"/>
    </row>
    <row r="101" spans="1:31" x14ac:dyDescent="0.25">
      <c r="A101" s="4">
        <v>100</v>
      </c>
      <c r="B101" s="5">
        <v>43646</v>
      </c>
      <c r="C101" s="4" t="s">
        <v>83</v>
      </c>
      <c r="D101" s="6">
        <v>35</v>
      </c>
      <c r="E101" s="44">
        <f t="shared" si="81"/>
        <v>2510.625344</v>
      </c>
      <c r="F101" s="7">
        <f t="shared" si="78"/>
        <v>21.747991728306687</v>
      </c>
      <c r="G101" s="7">
        <f t="shared" si="80"/>
        <v>1560.0302632625467</v>
      </c>
      <c r="H101" s="11">
        <f t="shared" ref="H101" si="82">J100</f>
        <v>1538.28227153424</v>
      </c>
      <c r="I101" s="11">
        <f t="shared" ref="I101" si="83">H101+($F101/2)</f>
        <v>1549.1562673983933</v>
      </c>
      <c r="J101" s="11">
        <f t="shared" ref="J101" si="84">I101+($F101/2)</f>
        <v>1560.0302632625467</v>
      </c>
      <c r="K101" s="28"/>
      <c r="L101" s="16"/>
      <c r="M101" s="48"/>
      <c r="N101" s="16"/>
      <c r="O101" s="16"/>
      <c r="P101" s="16"/>
      <c r="R101" s="16"/>
    </row>
    <row r="102" spans="1:31" ht="15.75" x14ac:dyDescent="0.25">
      <c r="A102" s="4">
        <v>101</v>
      </c>
      <c r="B102" s="5">
        <v>43647</v>
      </c>
      <c r="C102" s="4" t="s">
        <v>84</v>
      </c>
      <c r="D102" s="6">
        <v>35</v>
      </c>
      <c r="E102" s="44">
        <f t="shared" si="81"/>
        <v>2545.625344</v>
      </c>
      <c r="F102" s="7">
        <f t="shared" si="78"/>
        <v>21.747991728306687</v>
      </c>
      <c r="G102" s="7">
        <f t="shared" si="80"/>
        <v>1581.7782549908534</v>
      </c>
      <c r="H102" s="11">
        <f t="shared" ref="H102:H105" si="85">J101</f>
        <v>1560.0302632625467</v>
      </c>
      <c r="I102" s="11">
        <f t="shared" ref="I102:I105" si="86">H102+($F102/2)</f>
        <v>1570.9042591267</v>
      </c>
      <c r="J102" s="11">
        <f t="shared" ref="J102:J105" si="87">I102+($F102/2)</f>
        <v>1581.7782549908534</v>
      </c>
      <c r="K102" s="28"/>
      <c r="L102" s="15" t="s">
        <v>52</v>
      </c>
      <c r="M102" s="50"/>
      <c r="N102" s="15">
        <v>1598</v>
      </c>
      <c r="O102" s="15">
        <v>10</v>
      </c>
      <c r="P102" s="16" t="s">
        <v>173</v>
      </c>
      <c r="Q102" s="9" t="s">
        <v>172</v>
      </c>
      <c r="R102" s="16"/>
    </row>
    <row r="103" spans="1:31" x14ac:dyDescent="0.25">
      <c r="A103" s="4">
        <v>102</v>
      </c>
      <c r="B103" s="5">
        <v>43648</v>
      </c>
      <c r="C103" s="4" t="s">
        <v>85</v>
      </c>
      <c r="D103" s="6">
        <v>35</v>
      </c>
      <c r="E103" s="44">
        <f t="shared" si="81"/>
        <v>2580.625344</v>
      </c>
      <c r="F103" s="7">
        <f t="shared" si="78"/>
        <v>21.747991728306687</v>
      </c>
      <c r="G103" s="7">
        <f t="shared" si="80"/>
        <v>1603.5262467191601</v>
      </c>
      <c r="H103" s="11">
        <f t="shared" si="85"/>
        <v>1581.7782549908534</v>
      </c>
      <c r="I103" s="11">
        <f t="shared" si="86"/>
        <v>1592.6522508550067</v>
      </c>
      <c r="J103" s="11">
        <f t="shared" si="87"/>
        <v>1603.5262467191601</v>
      </c>
      <c r="K103" s="28"/>
    </row>
    <row r="104" spans="1:31" x14ac:dyDescent="0.25">
      <c r="A104" s="4">
        <v>103</v>
      </c>
      <c r="B104" s="5">
        <v>43649</v>
      </c>
      <c r="C104" s="4" t="s">
        <v>86</v>
      </c>
      <c r="D104" s="6">
        <v>35</v>
      </c>
      <c r="E104" s="44">
        <f t="shared" si="81"/>
        <v>2615.625344</v>
      </c>
      <c r="F104" s="7">
        <f t="shared" si="78"/>
        <v>21.747991728306687</v>
      </c>
      <c r="G104" s="7">
        <f t="shared" si="80"/>
        <v>1625.2742384474668</v>
      </c>
      <c r="H104" s="11">
        <f t="shared" si="85"/>
        <v>1603.5262467191601</v>
      </c>
      <c r="I104" s="11">
        <f t="shared" si="86"/>
        <v>1614.4002425833135</v>
      </c>
      <c r="J104" s="11">
        <f t="shared" si="87"/>
        <v>1625.2742384474668</v>
      </c>
    </row>
    <row r="105" spans="1:31" x14ac:dyDescent="0.25">
      <c r="A105" s="4">
        <v>104</v>
      </c>
      <c r="B105" s="5">
        <v>43650</v>
      </c>
      <c r="C105" s="4" t="s">
        <v>87</v>
      </c>
      <c r="D105" s="6">
        <v>35</v>
      </c>
      <c r="E105" s="44">
        <f t="shared" si="81"/>
        <v>2650.625344</v>
      </c>
      <c r="F105" s="7">
        <f t="shared" si="78"/>
        <v>21.747991728306687</v>
      </c>
      <c r="G105" s="7">
        <f t="shared" si="80"/>
        <v>1647.0222301757733</v>
      </c>
      <c r="H105" s="11">
        <f t="shared" si="85"/>
        <v>1625.2742384474668</v>
      </c>
      <c r="I105" s="11">
        <f t="shared" si="86"/>
        <v>1636.1482343116202</v>
      </c>
      <c r="J105" s="11">
        <f t="shared" si="87"/>
        <v>1647.0222301757735</v>
      </c>
      <c r="K105" s="28"/>
    </row>
    <row r="106" spans="1:31" ht="15.75" x14ac:dyDescent="0.25">
      <c r="A106" s="4">
        <v>105</v>
      </c>
      <c r="B106" s="5">
        <v>43651</v>
      </c>
      <c r="C106" s="4" t="s">
        <v>88</v>
      </c>
      <c r="D106" s="6">
        <v>35</v>
      </c>
      <c r="E106" s="44">
        <f t="shared" si="81"/>
        <v>2685.625344</v>
      </c>
      <c r="F106" s="7">
        <f t="shared" si="78"/>
        <v>21.747991728306687</v>
      </c>
      <c r="G106" s="7">
        <f t="shared" si="80"/>
        <v>1668.77022190408</v>
      </c>
      <c r="H106" s="11">
        <f t="shared" si="66"/>
        <v>1647.0222301757735</v>
      </c>
      <c r="I106" s="10">
        <f t="shared" si="65"/>
        <v>1657.8962260399269</v>
      </c>
      <c r="J106" s="8">
        <f t="shared" si="65"/>
        <v>1668.7702219040802</v>
      </c>
      <c r="K106" s="28"/>
      <c r="L106" s="12" t="s">
        <v>53</v>
      </c>
      <c r="M106" s="46" t="s">
        <v>263</v>
      </c>
      <c r="N106" s="12">
        <v>1656</v>
      </c>
      <c r="O106" s="12">
        <v>0</v>
      </c>
      <c r="P106" s="9" t="s">
        <v>169</v>
      </c>
      <c r="Q106" s="9" t="s">
        <v>168</v>
      </c>
    </row>
    <row r="107" spans="1:31" x14ac:dyDescent="0.25">
      <c r="A107" s="4">
        <v>106</v>
      </c>
      <c r="B107" s="5">
        <v>43652</v>
      </c>
      <c r="C107" s="4" t="s">
        <v>82</v>
      </c>
      <c r="D107" s="6">
        <v>35</v>
      </c>
      <c r="E107" s="44">
        <f t="shared" si="81"/>
        <v>2720.625344</v>
      </c>
      <c r="F107" s="7">
        <f t="shared" si="78"/>
        <v>21.747991728306687</v>
      </c>
      <c r="G107" s="7">
        <f t="shared" si="80"/>
        <v>1690.5182136323867</v>
      </c>
      <c r="H107" s="8">
        <f t="shared" si="66"/>
        <v>1668.7702219040802</v>
      </c>
      <c r="I107" s="8">
        <f t="shared" si="65"/>
        <v>1679.6442177682336</v>
      </c>
      <c r="J107" s="8">
        <f t="shared" si="65"/>
        <v>1690.518213632387</v>
      </c>
      <c r="K107" s="28"/>
      <c r="AA107" s="16"/>
    </row>
    <row r="108" spans="1:31" ht="15.75" x14ac:dyDescent="0.25">
      <c r="A108" s="4">
        <v>107</v>
      </c>
      <c r="B108" s="5">
        <v>43653</v>
      </c>
      <c r="C108" s="4" t="s">
        <v>83</v>
      </c>
      <c r="D108" s="6">
        <v>35</v>
      </c>
      <c r="E108" s="44">
        <f t="shared" si="81"/>
        <v>2755.625344</v>
      </c>
      <c r="F108" s="7">
        <f t="shared" si="78"/>
        <v>21.747991728306687</v>
      </c>
      <c r="G108" s="7">
        <f t="shared" si="80"/>
        <v>1712.2662053606934</v>
      </c>
      <c r="H108" s="8">
        <f t="shared" si="66"/>
        <v>1690.518213632387</v>
      </c>
      <c r="I108" s="8">
        <f t="shared" si="65"/>
        <v>1701.3922094965403</v>
      </c>
      <c r="J108" s="8">
        <f t="shared" si="65"/>
        <v>1712.2662053606937</v>
      </c>
      <c r="K108" s="28"/>
      <c r="L108" s="15" t="s">
        <v>54</v>
      </c>
      <c r="M108" s="50"/>
      <c r="N108" s="15">
        <v>1719</v>
      </c>
      <c r="O108" s="15">
        <v>0.5</v>
      </c>
      <c r="P108" s="16" t="s">
        <v>171</v>
      </c>
      <c r="Q108" s="16" t="s">
        <v>170</v>
      </c>
      <c r="R108" s="15" t="s">
        <v>12</v>
      </c>
      <c r="S108" s="16"/>
      <c r="T108" s="16"/>
      <c r="U108" s="16"/>
      <c r="V108" s="16"/>
      <c r="W108" s="16"/>
      <c r="X108" s="16"/>
      <c r="Y108" s="16"/>
      <c r="Z108" s="16"/>
    </row>
    <row r="109" spans="1:31" ht="63" x14ac:dyDescent="0.25">
      <c r="A109" s="4">
        <v>108</v>
      </c>
      <c r="B109" s="5">
        <v>43654</v>
      </c>
      <c r="C109" s="4" t="s">
        <v>84</v>
      </c>
      <c r="D109" s="6">
        <v>35</v>
      </c>
      <c r="E109" s="44">
        <f>G109*1.609344</f>
        <v>2766.4623360000001</v>
      </c>
      <c r="F109" s="7">
        <f t="shared" si="78"/>
        <v>21.747991728306687</v>
      </c>
      <c r="G109" s="7">
        <f>I109</f>
        <v>1719</v>
      </c>
      <c r="H109" s="8">
        <f t="shared" ref="H109" si="88">J108</f>
        <v>1712.2662053606937</v>
      </c>
      <c r="I109" s="10">
        <f>N108</f>
        <v>1719</v>
      </c>
      <c r="J109" s="10"/>
      <c r="K109" s="28"/>
      <c r="L109" s="12" t="s">
        <v>55</v>
      </c>
      <c r="M109" s="46" t="s">
        <v>285</v>
      </c>
      <c r="N109" s="12">
        <v>1719</v>
      </c>
      <c r="O109" s="12">
        <v>13</v>
      </c>
      <c r="P109" s="9" t="s">
        <v>167</v>
      </c>
      <c r="Q109" s="9" t="s">
        <v>166</v>
      </c>
    </row>
    <row r="110" spans="1:31" x14ac:dyDescent="0.25">
      <c r="A110" s="13">
        <v>109</v>
      </c>
      <c r="B110" s="5">
        <v>43655</v>
      </c>
      <c r="C110" s="4" t="s">
        <v>85</v>
      </c>
      <c r="D110" s="6">
        <v>35</v>
      </c>
      <c r="E110" s="44">
        <f>G110*1.609344</f>
        <v>0</v>
      </c>
      <c r="F110" s="7">
        <f t="shared" si="78"/>
        <v>21.747991728306687</v>
      </c>
      <c r="G110" s="7">
        <f>I110</f>
        <v>0</v>
      </c>
      <c r="H110" s="10"/>
      <c r="I110" s="10"/>
      <c r="J110" s="10"/>
      <c r="K110" s="28" t="s">
        <v>248</v>
      </c>
      <c r="AB110" s="16"/>
      <c r="AC110" s="16"/>
      <c r="AD110" s="16"/>
      <c r="AE110" s="16"/>
    </row>
    <row r="111" spans="1:31" x14ac:dyDescent="0.25">
      <c r="A111" s="4">
        <v>110</v>
      </c>
      <c r="B111" s="5">
        <v>43656</v>
      </c>
      <c r="C111" s="4" t="s">
        <v>86</v>
      </c>
      <c r="D111" s="6">
        <v>25</v>
      </c>
      <c r="E111" s="44">
        <f>E109+D111</f>
        <v>2791.4623360000001</v>
      </c>
      <c r="F111" s="7">
        <f t="shared" si="78"/>
        <v>15.534279805933348</v>
      </c>
      <c r="G111" s="7">
        <f t="shared" si="80"/>
        <v>1734.5342798059332</v>
      </c>
      <c r="H111" s="10">
        <f>I109</f>
        <v>1719</v>
      </c>
      <c r="I111" s="11">
        <f t="shared" ref="I111:I118" si="89">H111+($F111/2)</f>
        <v>1726.7671399029666</v>
      </c>
      <c r="J111" s="11">
        <f t="shared" ref="J111:J118" si="90">I111+($F111/2)</f>
        <v>1734.5342798059332</v>
      </c>
      <c r="K111" s="28"/>
      <c r="L111" s="16"/>
      <c r="M111" s="48"/>
      <c r="N111" s="16"/>
      <c r="O111" s="16"/>
      <c r="P111" s="16"/>
      <c r="Q111" s="16"/>
      <c r="R111" s="16"/>
    </row>
    <row r="112" spans="1:31" ht="15.75" x14ac:dyDescent="0.25">
      <c r="A112" s="4">
        <v>111</v>
      </c>
      <c r="B112" s="5">
        <v>43657</v>
      </c>
      <c r="C112" s="4" t="s">
        <v>87</v>
      </c>
      <c r="D112" s="6">
        <v>35</v>
      </c>
      <c r="E112" s="44">
        <f t="shared" si="81"/>
        <v>2826.4623360000001</v>
      </c>
      <c r="F112" s="7">
        <f t="shared" si="78"/>
        <v>21.747991728306687</v>
      </c>
      <c r="G112" s="7">
        <f t="shared" si="80"/>
        <v>1756.28227153424</v>
      </c>
      <c r="H112" s="11">
        <f t="shared" ref="H112:H118" si="91">J111</f>
        <v>1734.5342798059332</v>
      </c>
      <c r="I112" s="11">
        <f t="shared" si="89"/>
        <v>1745.4082756700866</v>
      </c>
      <c r="J112" s="11">
        <f t="shared" si="90"/>
        <v>1756.28227153424</v>
      </c>
      <c r="K112" s="28"/>
      <c r="L112" s="15" t="s">
        <v>56</v>
      </c>
      <c r="M112" s="50"/>
      <c r="N112" s="15">
        <v>1743</v>
      </c>
      <c r="O112" s="15">
        <v>1</v>
      </c>
      <c r="P112" s="16" t="s">
        <v>126</v>
      </c>
      <c r="Q112" s="16"/>
      <c r="R112" s="15" t="s">
        <v>12</v>
      </c>
    </row>
    <row r="113" spans="1:31" ht="15.75" x14ac:dyDescent="0.25">
      <c r="A113" s="4">
        <v>112</v>
      </c>
      <c r="B113" s="5">
        <v>43658</v>
      </c>
      <c r="C113" s="4" t="s">
        <v>88</v>
      </c>
      <c r="D113" s="6">
        <v>35</v>
      </c>
      <c r="E113" s="44">
        <f t="shared" si="81"/>
        <v>2861.4623360000001</v>
      </c>
      <c r="F113" s="7">
        <f t="shared" si="78"/>
        <v>21.747991728306687</v>
      </c>
      <c r="G113" s="7">
        <f t="shared" si="80"/>
        <v>1778.0302632625467</v>
      </c>
      <c r="H113" s="11">
        <f t="shared" si="91"/>
        <v>1756.28227153424</v>
      </c>
      <c r="I113" s="11">
        <f t="shared" si="89"/>
        <v>1767.1562673983933</v>
      </c>
      <c r="J113" s="11">
        <f t="shared" si="90"/>
        <v>1778.0302632625467</v>
      </c>
      <c r="K113" s="28"/>
      <c r="L113" s="15" t="s">
        <v>57</v>
      </c>
      <c r="M113" s="50"/>
      <c r="N113" s="15">
        <v>1773</v>
      </c>
      <c r="O113" s="15">
        <v>1</v>
      </c>
      <c r="P113" s="21"/>
      <c r="Q113" s="16"/>
      <c r="R113" s="15" t="s">
        <v>58</v>
      </c>
    </row>
    <row r="114" spans="1:31" x14ac:dyDescent="0.25">
      <c r="A114" s="4">
        <v>113</v>
      </c>
      <c r="B114" s="5">
        <v>43659</v>
      </c>
      <c r="C114" s="4" t="s">
        <v>82</v>
      </c>
      <c r="D114" s="6">
        <v>35</v>
      </c>
      <c r="E114" s="44">
        <f t="shared" si="81"/>
        <v>2896.4623360000001</v>
      </c>
      <c r="F114" s="7">
        <f t="shared" si="78"/>
        <v>21.747991728306687</v>
      </c>
      <c r="G114" s="7">
        <f t="shared" si="80"/>
        <v>1799.7782549908534</v>
      </c>
      <c r="H114" s="11">
        <f t="shared" si="91"/>
        <v>1778.0302632625467</v>
      </c>
      <c r="I114" s="11">
        <f t="shared" si="89"/>
        <v>1788.9042591267</v>
      </c>
      <c r="J114" s="11">
        <f t="shared" si="90"/>
        <v>1799.7782549908534</v>
      </c>
      <c r="K114" s="28"/>
      <c r="U114" s="16"/>
      <c r="V114" s="16"/>
      <c r="W114" s="16"/>
      <c r="X114" s="16"/>
      <c r="Y114" s="16"/>
      <c r="Z114" s="16"/>
      <c r="AA114" s="16"/>
    </row>
    <row r="115" spans="1:31" ht="31.5" x14ac:dyDescent="0.25">
      <c r="A115" s="4">
        <v>114</v>
      </c>
      <c r="B115" s="5">
        <v>43660</v>
      </c>
      <c r="C115" s="4" t="s">
        <v>83</v>
      </c>
      <c r="D115" s="6">
        <v>35</v>
      </c>
      <c r="E115" s="44">
        <f t="shared" si="81"/>
        <v>2931.4623360000001</v>
      </c>
      <c r="F115" s="7">
        <f t="shared" si="78"/>
        <v>21.747991728306687</v>
      </c>
      <c r="G115" s="7">
        <f t="shared" si="80"/>
        <v>1821.5262467191601</v>
      </c>
      <c r="H115" s="11">
        <f t="shared" si="91"/>
        <v>1799.7782549908534</v>
      </c>
      <c r="I115" s="11">
        <f t="shared" si="89"/>
        <v>1810.6522508550067</v>
      </c>
      <c r="J115" s="10">
        <f t="shared" si="90"/>
        <v>1821.5262467191601</v>
      </c>
      <c r="K115" s="28"/>
      <c r="L115" s="12" t="s">
        <v>59</v>
      </c>
      <c r="M115" s="46" t="s">
        <v>286</v>
      </c>
      <c r="N115" s="14">
        <v>1821.7</v>
      </c>
      <c r="O115" s="14">
        <v>1</v>
      </c>
      <c r="P115" s="9" t="s">
        <v>165</v>
      </c>
      <c r="Q115" s="9" t="s">
        <v>164</v>
      </c>
      <c r="AB115" s="16"/>
      <c r="AC115" s="16"/>
    </row>
    <row r="116" spans="1:31" x14ac:dyDescent="0.25">
      <c r="A116" s="4">
        <v>115</v>
      </c>
      <c r="B116" s="5">
        <v>43661</v>
      </c>
      <c r="C116" s="4" t="s">
        <v>84</v>
      </c>
      <c r="D116" s="6">
        <v>35</v>
      </c>
      <c r="E116" s="44">
        <f t="shared" si="81"/>
        <v>2966.4623360000001</v>
      </c>
      <c r="F116" s="7">
        <f t="shared" si="78"/>
        <v>21.747991728306687</v>
      </c>
      <c r="G116" s="7">
        <f t="shared" si="80"/>
        <v>1843.2742384474668</v>
      </c>
      <c r="H116" s="8">
        <f t="shared" si="91"/>
        <v>1821.5262467191601</v>
      </c>
      <c r="I116" s="8">
        <f t="shared" si="89"/>
        <v>1832.4002425833135</v>
      </c>
      <c r="J116" s="8">
        <f t="shared" si="90"/>
        <v>1843.2742384474668</v>
      </c>
      <c r="K116" s="28"/>
      <c r="L116" s="16" t="s">
        <v>128</v>
      </c>
      <c r="M116" s="48"/>
      <c r="N116" s="16">
        <v>1823</v>
      </c>
      <c r="O116" s="16">
        <v>2.4</v>
      </c>
      <c r="P116" s="16" t="s">
        <v>127</v>
      </c>
      <c r="Q116" s="16"/>
      <c r="R116" s="16"/>
      <c r="S116" s="16"/>
      <c r="T116" s="16"/>
      <c r="AB116" s="16"/>
      <c r="AC116" s="16"/>
    </row>
    <row r="117" spans="1:31" x14ac:dyDescent="0.25">
      <c r="A117" s="4">
        <v>116</v>
      </c>
      <c r="B117" s="5">
        <v>43662</v>
      </c>
      <c r="C117" s="4" t="s">
        <v>85</v>
      </c>
      <c r="D117" s="6">
        <v>35</v>
      </c>
      <c r="E117" s="44">
        <f t="shared" si="81"/>
        <v>3001.4623360000001</v>
      </c>
      <c r="F117" s="7">
        <f t="shared" si="78"/>
        <v>21.747991728306687</v>
      </c>
      <c r="G117" s="7">
        <f t="shared" si="80"/>
        <v>1865.0222301757733</v>
      </c>
      <c r="H117" s="8">
        <f t="shared" si="91"/>
        <v>1843.2742384474668</v>
      </c>
      <c r="I117" s="8">
        <f t="shared" si="89"/>
        <v>1854.1482343116202</v>
      </c>
      <c r="J117" s="8">
        <f t="shared" si="90"/>
        <v>1865.0222301757735</v>
      </c>
      <c r="K117" s="28"/>
      <c r="AB117" s="16"/>
      <c r="AC117" s="16"/>
    </row>
    <row r="118" spans="1:31" x14ac:dyDescent="0.25">
      <c r="A118" s="4">
        <v>117</v>
      </c>
      <c r="B118" s="5">
        <v>43663</v>
      </c>
      <c r="C118" s="4" t="s">
        <v>86</v>
      </c>
      <c r="D118" s="6">
        <v>35</v>
      </c>
      <c r="E118" s="44">
        <f t="shared" si="81"/>
        <v>3036.4623360000001</v>
      </c>
      <c r="F118" s="7">
        <f t="shared" si="78"/>
        <v>21.747991728306687</v>
      </c>
      <c r="G118" s="7">
        <f t="shared" si="80"/>
        <v>1886.77022190408</v>
      </c>
      <c r="H118" s="8">
        <f t="shared" si="91"/>
        <v>1865.0222301757735</v>
      </c>
      <c r="I118" s="8">
        <f t="shared" si="89"/>
        <v>1875.8962260399269</v>
      </c>
      <c r="J118" s="8">
        <f t="shared" si="90"/>
        <v>1886.7702219040802</v>
      </c>
      <c r="K118" s="28"/>
    </row>
    <row r="119" spans="1:31" ht="15.75" x14ac:dyDescent="0.25">
      <c r="A119" s="4">
        <v>118</v>
      </c>
      <c r="B119" s="5">
        <v>43664</v>
      </c>
      <c r="C119" s="4" t="s">
        <v>87</v>
      </c>
      <c r="D119" s="6">
        <v>35</v>
      </c>
      <c r="E119" s="44">
        <f>G119*1.609344</f>
        <v>3069.0190080000002</v>
      </c>
      <c r="F119" s="7">
        <f t="shared" ref="F119" si="92">D119/1.609344</f>
        <v>21.747991728306687</v>
      </c>
      <c r="G119" s="7">
        <f>J119</f>
        <v>1907</v>
      </c>
      <c r="H119" s="8">
        <f>J118</f>
        <v>1886.7702219040802</v>
      </c>
      <c r="I119" s="8">
        <f t="shared" si="65"/>
        <v>1897.6442177682336</v>
      </c>
      <c r="J119" s="10">
        <f>N119</f>
        <v>1907</v>
      </c>
      <c r="K119" s="28"/>
      <c r="L119" s="12" t="s">
        <v>60</v>
      </c>
      <c r="M119" s="46" t="s">
        <v>264</v>
      </c>
      <c r="N119" s="14">
        <v>1907</v>
      </c>
      <c r="O119" s="14">
        <v>1</v>
      </c>
      <c r="P119" s="9" t="s">
        <v>159</v>
      </c>
      <c r="Q119" s="9" t="s">
        <v>160</v>
      </c>
      <c r="R119" s="12" t="s">
        <v>61</v>
      </c>
      <c r="AD119" s="16"/>
    </row>
    <row r="120" spans="1:31" x14ac:dyDescent="0.25">
      <c r="A120" s="13">
        <v>119</v>
      </c>
      <c r="B120" s="5">
        <v>43665</v>
      </c>
      <c r="C120" s="4" t="s">
        <v>88</v>
      </c>
      <c r="D120" s="6">
        <v>0</v>
      </c>
      <c r="E120" s="44">
        <f t="shared" si="81"/>
        <v>3069.0190080000002</v>
      </c>
      <c r="F120" s="7">
        <f t="shared" si="78"/>
        <v>0</v>
      </c>
      <c r="G120" s="7">
        <f t="shared" si="80"/>
        <v>1907</v>
      </c>
      <c r="H120" s="10"/>
      <c r="I120" s="10"/>
      <c r="J120" s="10"/>
      <c r="K120" s="28" t="s">
        <v>248</v>
      </c>
      <c r="U120" s="16"/>
      <c r="V120" s="16"/>
      <c r="W120" s="16"/>
      <c r="X120" s="16"/>
      <c r="Y120" s="16"/>
      <c r="Z120" s="16"/>
      <c r="AA120" s="16"/>
      <c r="AB120" s="16"/>
      <c r="AC120" s="16"/>
      <c r="AD120" s="16"/>
    </row>
    <row r="121" spans="1:31" ht="15.75" x14ac:dyDescent="0.25">
      <c r="A121" s="4">
        <v>120</v>
      </c>
      <c r="B121" s="5">
        <v>43666</v>
      </c>
      <c r="C121" s="4" t="s">
        <v>82</v>
      </c>
      <c r="D121" s="6">
        <v>35</v>
      </c>
      <c r="E121" s="44">
        <f t="shared" si="81"/>
        <v>3104.0190080000002</v>
      </c>
      <c r="F121" s="7">
        <f t="shared" si="78"/>
        <v>21.747991728306687</v>
      </c>
      <c r="G121" s="7">
        <f t="shared" si="80"/>
        <v>1928.7479917283067</v>
      </c>
      <c r="H121" s="10">
        <f>J119</f>
        <v>1907</v>
      </c>
      <c r="I121" s="11">
        <f t="shared" ref="I121:I126" si="93">H121+($F121/2)</f>
        <v>1917.8739958641534</v>
      </c>
      <c r="J121" s="11">
        <f t="shared" ref="J121:J126" si="94">I121+($F121/2)</f>
        <v>1928.7479917283067</v>
      </c>
      <c r="K121" s="28"/>
      <c r="L121" s="15" t="s">
        <v>62</v>
      </c>
      <c r="M121" s="50"/>
      <c r="N121" s="15">
        <v>1953</v>
      </c>
      <c r="O121" s="15">
        <v>1</v>
      </c>
      <c r="P121" s="16" t="s">
        <v>161</v>
      </c>
      <c r="Q121" s="16" t="s">
        <v>158</v>
      </c>
      <c r="R121" s="15" t="s">
        <v>61</v>
      </c>
      <c r="S121" s="16"/>
      <c r="T121" s="16"/>
      <c r="U121" s="16"/>
      <c r="V121" s="16"/>
      <c r="W121" s="16"/>
      <c r="X121" s="16"/>
      <c r="Y121" s="16"/>
      <c r="Z121" s="16"/>
      <c r="AA121" s="16"/>
      <c r="AB121" s="16"/>
      <c r="AC121" s="16"/>
      <c r="AD121" s="16"/>
    </row>
    <row r="122" spans="1:31" ht="15.75" x14ac:dyDescent="0.25">
      <c r="A122" s="4">
        <v>121</v>
      </c>
      <c r="B122" s="5">
        <v>43667</v>
      </c>
      <c r="C122" s="4" t="s">
        <v>83</v>
      </c>
      <c r="D122" s="6">
        <v>35</v>
      </c>
      <c r="E122" s="44">
        <f t="shared" si="81"/>
        <v>3139.0190080000002</v>
      </c>
      <c r="F122" s="7">
        <f t="shared" si="78"/>
        <v>21.747991728306687</v>
      </c>
      <c r="G122" s="7">
        <f t="shared" si="80"/>
        <v>1950.4959834566134</v>
      </c>
      <c r="H122" s="11">
        <f t="shared" ref="H122:H126" si="95">J121</f>
        <v>1928.7479917283067</v>
      </c>
      <c r="I122" s="11">
        <f t="shared" si="93"/>
        <v>1939.6219875924601</v>
      </c>
      <c r="J122" s="11">
        <f t="shared" si="94"/>
        <v>1950.4959834566134</v>
      </c>
      <c r="K122" s="28"/>
      <c r="L122" s="15" t="s">
        <v>63</v>
      </c>
      <c r="M122" s="50"/>
      <c r="N122" s="15">
        <v>1984</v>
      </c>
      <c r="O122" s="15">
        <v>18</v>
      </c>
      <c r="P122" s="16" t="s">
        <v>163</v>
      </c>
      <c r="Q122" s="16" t="s">
        <v>162</v>
      </c>
      <c r="R122" s="16"/>
      <c r="S122" s="16"/>
      <c r="T122" s="16"/>
      <c r="AB122" s="16"/>
      <c r="AC122" s="16"/>
      <c r="AD122" s="16"/>
    </row>
    <row r="123" spans="1:31" ht="15.75" x14ac:dyDescent="0.25">
      <c r="A123" s="4">
        <v>122</v>
      </c>
      <c r="B123" s="5">
        <v>43668</v>
      </c>
      <c r="C123" s="4" t="s">
        <v>84</v>
      </c>
      <c r="D123" s="6">
        <v>35</v>
      </c>
      <c r="E123" s="44">
        <f t="shared" si="81"/>
        <v>3174.0190080000002</v>
      </c>
      <c r="F123" s="7">
        <f t="shared" si="78"/>
        <v>21.747991728306687</v>
      </c>
      <c r="G123" s="7">
        <f t="shared" si="80"/>
        <v>1972.2439751849201</v>
      </c>
      <c r="H123" s="11">
        <f t="shared" si="95"/>
        <v>1950.4959834566134</v>
      </c>
      <c r="I123" s="11">
        <f t="shared" si="93"/>
        <v>1961.3699793207668</v>
      </c>
      <c r="J123" s="11">
        <f t="shared" si="94"/>
        <v>1972.2439751849201</v>
      </c>
      <c r="K123" s="28"/>
      <c r="L123" s="15" t="s">
        <v>64</v>
      </c>
      <c r="M123" s="50"/>
      <c r="N123" s="15">
        <v>1984</v>
      </c>
      <c r="O123" s="15" t="s">
        <v>244</v>
      </c>
      <c r="P123" s="16" t="s">
        <v>129</v>
      </c>
      <c r="Q123" s="16"/>
      <c r="R123" s="16"/>
      <c r="S123" s="16"/>
      <c r="T123" s="16"/>
      <c r="U123" s="16"/>
      <c r="V123" s="16"/>
      <c r="W123" s="16"/>
      <c r="X123" s="16"/>
      <c r="Y123" s="16"/>
      <c r="Z123" s="16"/>
      <c r="AA123" s="16"/>
      <c r="AB123" s="16"/>
      <c r="AC123" s="16"/>
    </row>
    <row r="124" spans="1:31" ht="31.5" x14ac:dyDescent="0.25">
      <c r="A124" s="4">
        <v>123</v>
      </c>
      <c r="B124" s="5">
        <v>43669</v>
      </c>
      <c r="C124" s="4" t="s">
        <v>85</v>
      </c>
      <c r="D124" s="6">
        <v>35</v>
      </c>
      <c r="E124" s="44">
        <f t="shared" si="81"/>
        <v>3209.0190080000002</v>
      </c>
      <c r="F124" s="7">
        <f t="shared" si="78"/>
        <v>21.747991728306687</v>
      </c>
      <c r="G124" s="7">
        <f t="shared" si="80"/>
        <v>1993.9919669132269</v>
      </c>
      <c r="H124" s="11">
        <f t="shared" si="95"/>
        <v>1972.2439751849201</v>
      </c>
      <c r="I124" s="11">
        <f t="shared" si="93"/>
        <v>1983.1179710490735</v>
      </c>
      <c r="J124" s="10">
        <f t="shared" si="94"/>
        <v>1993.9919669132269</v>
      </c>
      <c r="L124" s="12" t="s">
        <v>65</v>
      </c>
      <c r="M124" s="53" t="s">
        <v>265</v>
      </c>
      <c r="N124" s="12">
        <v>1995</v>
      </c>
      <c r="O124" s="12">
        <v>2</v>
      </c>
      <c r="P124" s="9" t="s">
        <v>156</v>
      </c>
      <c r="Q124" s="9" t="s">
        <v>157</v>
      </c>
      <c r="U124" s="16"/>
      <c r="V124" s="16"/>
      <c r="W124" s="16"/>
      <c r="X124" s="16"/>
      <c r="Y124" s="16"/>
      <c r="Z124" s="16"/>
      <c r="AA124" s="16"/>
    </row>
    <row r="125" spans="1:31" x14ac:dyDescent="0.25">
      <c r="A125" s="4">
        <v>124</v>
      </c>
      <c r="B125" s="5">
        <v>43670</v>
      </c>
      <c r="C125" s="4" t="s">
        <v>86</v>
      </c>
      <c r="D125" s="6">
        <v>35</v>
      </c>
      <c r="E125" s="44">
        <f t="shared" si="81"/>
        <v>3244.0190080000002</v>
      </c>
      <c r="F125" s="7">
        <f t="shared" si="78"/>
        <v>21.747991728306687</v>
      </c>
      <c r="G125" s="7">
        <f t="shared" si="80"/>
        <v>2015.7399586415333</v>
      </c>
      <c r="H125" s="8">
        <f t="shared" si="95"/>
        <v>1993.9919669132269</v>
      </c>
      <c r="I125" s="8">
        <f t="shared" si="93"/>
        <v>2004.8659627773802</v>
      </c>
      <c r="J125" s="8">
        <f t="shared" si="94"/>
        <v>2015.7399586415336</v>
      </c>
      <c r="K125" s="28"/>
      <c r="Z125" s="16"/>
      <c r="AA125" s="16"/>
    </row>
    <row r="126" spans="1:31" x14ac:dyDescent="0.25">
      <c r="A126" s="4">
        <v>125</v>
      </c>
      <c r="B126" s="5">
        <v>43671</v>
      </c>
      <c r="C126" s="4" t="s">
        <v>87</v>
      </c>
      <c r="D126" s="6">
        <v>35</v>
      </c>
      <c r="E126" s="44">
        <f t="shared" si="81"/>
        <v>3279.0190080000002</v>
      </c>
      <c r="F126" s="7">
        <f t="shared" si="78"/>
        <v>21.747991728306687</v>
      </c>
      <c r="G126" s="7">
        <f t="shared" si="80"/>
        <v>2037.4879503698401</v>
      </c>
      <c r="H126" s="8">
        <f t="shared" si="95"/>
        <v>2015.7399586415336</v>
      </c>
      <c r="I126" s="8">
        <f t="shared" si="93"/>
        <v>2026.6139545056869</v>
      </c>
      <c r="J126" s="8">
        <f t="shared" si="94"/>
        <v>2037.4879503698403</v>
      </c>
      <c r="K126" s="28"/>
      <c r="X126" s="16"/>
      <c r="Y126" s="16"/>
      <c r="Z126" s="16"/>
      <c r="AA126" s="16"/>
    </row>
    <row r="127" spans="1:31" ht="15.75" x14ac:dyDescent="0.25">
      <c r="A127" s="4">
        <v>126</v>
      </c>
      <c r="B127" s="5">
        <v>43672</v>
      </c>
      <c r="C127" s="4" t="s">
        <v>88</v>
      </c>
      <c r="D127" s="6">
        <v>35</v>
      </c>
      <c r="E127" s="44">
        <f t="shared" si="81"/>
        <v>3314.0190080000002</v>
      </c>
      <c r="F127" s="7">
        <f t="shared" si="78"/>
        <v>21.747991728306687</v>
      </c>
      <c r="G127" s="7">
        <f t="shared" si="80"/>
        <v>2059.235942098147</v>
      </c>
      <c r="H127" s="8">
        <f t="shared" si="66"/>
        <v>2037.4879503698403</v>
      </c>
      <c r="I127" s="8">
        <f t="shared" si="65"/>
        <v>2048.3619462339934</v>
      </c>
      <c r="J127" s="8">
        <f t="shared" si="65"/>
        <v>2059.2359420981466</v>
      </c>
      <c r="K127" s="28"/>
      <c r="L127" s="15" t="s">
        <v>66</v>
      </c>
      <c r="M127" s="50"/>
      <c r="N127" s="15">
        <v>2046</v>
      </c>
      <c r="O127" s="15">
        <v>0.2</v>
      </c>
      <c r="P127" s="21"/>
      <c r="Q127" s="16"/>
      <c r="R127" s="16"/>
      <c r="S127" s="16"/>
      <c r="T127" s="16"/>
      <c r="U127" s="16"/>
      <c r="V127" s="16"/>
      <c r="W127" s="16"/>
      <c r="X127" s="16"/>
      <c r="Y127" s="16"/>
      <c r="Z127" s="16"/>
      <c r="AA127" s="16"/>
    </row>
    <row r="128" spans="1:31" x14ac:dyDescent="0.25">
      <c r="A128" s="4">
        <v>127</v>
      </c>
      <c r="B128" s="5">
        <v>43673</v>
      </c>
      <c r="C128" s="4" t="s">
        <v>82</v>
      </c>
      <c r="D128" s="6">
        <v>35</v>
      </c>
      <c r="E128" s="44">
        <f t="shared" si="81"/>
        <v>3349.0190080000002</v>
      </c>
      <c r="F128" s="7">
        <f t="shared" si="78"/>
        <v>21.747991728306687</v>
      </c>
      <c r="G128" s="7">
        <f t="shared" si="80"/>
        <v>2080.9839338264537</v>
      </c>
      <c r="H128" s="8">
        <f t="shared" si="66"/>
        <v>2059.2359420981466</v>
      </c>
      <c r="I128" s="8">
        <f t="shared" si="65"/>
        <v>2070.1099379622997</v>
      </c>
      <c r="J128" s="8">
        <f t="shared" si="65"/>
        <v>2080.9839338264528</v>
      </c>
      <c r="K128" s="28"/>
      <c r="L128" s="16" t="s">
        <v>131</v>
      </c>
      <c r="M128" s="48" t="s">
        <v>245</v>
      </c>
      <c r="N128" s="16">
        <v>2086.5</v>
      </c>
      <c r="O128" s="16">
        <v>1.9</v>
      </c>
      <c r="P128" s="16" t="s">
        <v>130</v>
      </c>
      <c r="Q128" s="16"/>
      <c r="R128" s="16"/>
      <c r="S128" s="16"/>
      <c r="T128" s="16"/>
      <c r="U128" s="16"/>
      <c r="V128" s="16"/>
      <c r="W128" s="16"/>
      <c r="AB128" s="16"/>
      <c r="AC128" s="16"/>
      <c r="AD128" s="16"/>
      <c r="AE128" s="16"/>
    </row>
    <row r="129" spans="1:32" ht="15.75" x14ac:dyDescent="0.25">
      <c r="A129" s="4">
        <v>128</v>
      </c>
      <c r="B129" s="5">
        <v>43674</v>
      </c>
      <c r="C129" s="4" t="s">
        <v>83</v>
      </c>
      <c r="D129" s="6">
        <v>35</v>
      </c>
      <c r="E129" s="44">
        <f t="shared" si="81"/>
        <v>3384.0190080000002</v>
      </c>
      <c r="F129" s="7">
        <f t="shared" si="78"/>
        <v>21.747991728306687</v>
      </c>
      <c r="G129" s="7">
        <f t="shared" si="80"/>
        <v>2102.73192555476</v>
      </c>
      <c r="H129" s="8">
        <f t="shared" si="66"/>
        <v>2080.9839338264528</v>
      </c>
      <c r="I129" s="8">
        <f t="shared" si="65"/>
        <v>2091.8579296906059</v>
      </c>
      <c r="J129" s="8">
        <f t="shared" si="65"/>
        <v>2102.7319255547591</v>
      </c>
      <c r="K129" s="28"/>
      <c r="L129" s="15" t="s">
        <v>67</v>
      </c>
      <c r="M129" s="50"/>
      <c r="N129" s="15">
        <v>2097</v>
      </c>
      <c r="O129" s="15">
        <v>0</v>
      </c>
      <c r="P129" s="16" t="s">
        <v>154</v>
      </c>
      <c r="Q129" s="16" t="s">
        <v>155</v>
      </c>
      <c r="R129" s="16"/>
      <c r="S129" s="16"/>
      <c r="T129" s="16"/>
    </row>
    <row r="130" spans="1:32" x14ac:dyDescent="0.25">
      <c r="A130" s="4">
        <v>129</v>
      </c>
      <c r="B130" s="5">
        <v>43675</v>
      </c>
      <c r="C130" s="4" t="s">
        <v>84</v>
      </c>
      <c r="D130" s="6">
        <v>35</v>
      </c>
      <c r="E130" s="44">
        <f t="shared" si="81"/>
        <v>3419.0190080000002</v>
      </c>
      <c r="F130" s="7">
        <f t="shared" si="78"/>
        <v>21.747991728306687</v>
      </c>
      <c r="G130" s="7">
        <f t="shared" si="80"/>
        <v>2124.4799172830667</v>
      </c>
      <c r="H130" s="8">
        <f t="shared" si="66"/>
        <v>2102.7319255547591</v>
      </c>
      <c r="I130" s="8">
        <f t="shared" si="65"/>
        <v>2113.6059214189122</v>
      </c>
      <c r="J130" s="8">
        <f t="shared" si="65"/>
        <v>2124.4799172830653</v>
      </c>
      <c r="K130" s="28"/>
      <c r="L130" s="16" t="s">
        <v>133</v>
      </c>
      <c r="M130" s="48"/>
      <c r="N130" s="16">
        <v>2147</v>
      </c>
      <c r="O130" s="16">
        <v>3</v>
      </c>
      <c r="P130" s="16" t="s">
        <v>132</v>
      </c>
      <c r="Q130" s="16"/>
      <c r="R130" s="16"/>
      <c r="S130" s="16"/>
      <c r="T130" s="16"/>
    </row>
    <row r="131" spans="1:32" ht="31.5" x14ac:dyDescent="0.25">
      <c r="A131" s="4">
        <v>130</v>
      </c>
      <c r="B131" s="5">
        <v>43676</v>
      </c>
      <c r="C131" s="4" t="s">
        <v>85</v>
      </c>
      <c r="D131" s="6">
        <v>35</v>
      </c>
      <c r="E131" s="44">
        <f>G131*1.609344</f>
        <v>3455.2615680000004</v>
      </c>
      <c r="F131" s="7">
        <f t="shared" si="78"/>
        <v>21.747991728306687</v>
      </c>
      <c r="G131" s="7">
        <f>J131</f>
        <v>2147</v>
      </c>
      <c r="H131" s="8">
        <f t="shared" si="66"/>
        <v>2124.4799172830653</v>
      </c>
      <c r="I131" s="8">
        <f t="shared" si="65"/>
        <v>2135.3539131472185</v>
      </c>
      <c r="J131" s="10">
        <f>N131</f>
        <v>2147</v>
      </c>
      <c r="K131" s="28"/>
      <c r="L131" s="12" t="s">
        <v>68</v>
      </c>
      <c r="M131" s="46" t="s">
        <v>271</v>
      </c>
      <c r="N131" s="12">
        <v>2147</v>
      </c>
      <c r="O131" s="12">
        <v>0</v>
      </c>
      <c r="P131" s="9" t="s">
        <v>152</v>
      </c>
      <c r="Q131" s="9" t="s">
        <v>153</v>
      </c>
    </row>
    <row r="132" spans="1:32" x14ac:dyDescent="0.25">
      <c r="A132" s="13">
        <v>131</v>
      </c>
      <c r="B132" s="5">
        <v>43677</v>
      </c>
      <c r="C132" s="4" t="s">
        <v>86</v>
      </c>
      <c r="D132" s="6">
        <v>0</v>
      </c>
      <c r="E132" s="44">
        <f t="shared" ref="E132:E138" si="96">E131+D132</f>
        <v>3455.2615680000004</v>
      </c>
      <c r="F132" s="7">
        <f t="shared" ref="F132:F138" si="97">D132/1.609344</f>
        <v>0</v>
      </c>
      <c r="G132" s="7">
        <f t="shared" ref="G132:G138" si="98">E132/1.609344</f>
        <v>2147</v>
      </c>
      <c r="H132" s="10"/>
      <c r="I132" s="10"/>
      <c r="J132" s="10"/>
      <c r="K132" s="10" t="s">
        <v>248</v>
      </c>
      <c r="U132" s="16"/>
      <c r="V132" s="16"/>
      <c r="W132" s="16"/>
      <c r="X132" s="16"/>
      <c r="Y132" s="16"/>
      <c r="Z132" s="16"/>
      <c r="AA132" s="16"/>
    </row>
    <row r="133" spans="1:32" x14ac:dyDescent="0.25">
      <c r="A133" s="4">
        <v>132</v>
      </c>
      <c r="B133" s="5">
        <v>43678</v>
      </c>
      <c r="C133" s="4" t="s">
        <v>87</v>
      </c>
      <c r="D133" s="6">
        <v>35</v>
      </c>
      <c r="E133" s="44">
        <f t="shared" si="96"/>
        <v>3490.2615680000004</v>
      </c>
      <c r="F133" s="7">
        <f t="shared" si="97"/>
        <v>21.747991728306687</v>
      </c>
      <c r="G133" s="7">
        <f t="shared" si="98"/>
        <v>2168.7479917283067</v>
      </c>
      <c r="H133" s="10">
        <f>J131</f>
        <v>2147</v>
      </c>
      <c r="I133" s="11">
        <f t="shared" ref="I133:I143" si="99">H133+($F133/2)</f>
        <v>2157.8739958641531</v>
      </c>
      <c r="J133" s="11">
        <f t="shared" ref="J133:J138" si="100">I133+($F133/2)</f>
        <v>2168.7479917283063</v>
      </c>
      <c r="K133" s="28"/>
    </row>
    <row r="134" spans="1:32" x14ac:dyDescent="0.25">
      <c r="A134" s="4">
        <v>133</v>
      </c>
      <c r="B134" s="5">
        <v>43679</v>
      </c>
      <c r="C134" s="4" t="s">
        <v>88</v>
      </c>
      <c r="D134" s="6">
        <v>35</v>
      </c>
      <c r="E134" s="44">
        <f t="shared" si="96"/>
        <v>3525.2615680000004</v>
      </c>
      <c r="F134" s="7">
        <f t="shared" si="97"/>
        <v>21.747991728306687</v>
      </c>
      <c r="G134" s="7">
        <f t="shared" si="98"/>
        <v>2190.4959834566134</v>
      </c>
      <c r="H134" s="11">
        <f t="shared" ref="H134:H143" si="101">J133</f>
        <v>2168.7479917283063</v>
      </c>
      <c r="I134" s="11">
        <f t="shared" si="99"/>
        <v>2179.6219875924594</v>
      </c>
      <c r="J134" s="11">
        <f t="shared" si="100"/>
        <v>2190.4959834566125</v>
      </c>
      <c r="K134" s="28"/>
      <c r="AB134" s="16"/>
      <c r="AC134" s="16"/>
      <c r="AD134" s="16"/>
      <c r="AE134" s="16"/>
      <c r="AF134" s="16"/>
    </row>
    <row r="135" spans="1:32" x14ac:dyDescent="0.25">
      <c r="A135" s="4">
        <v>134</v>
      </c>
      <c r="B135" s="5">
        <v>43680</v>
      </c>
      <c r="C135" s="4" t="s">
        <v>82</v>
      </c>
      <c r="D135" s="6">
        <v>35</v>
      </c>
      <c r="E135" s="44">
        <f t="shared" si="96"/>
        <v>3560.2615680000004</v>
      </c>
      <c r="F135" s="7">
        <f t="shared" si="97"/>
        <v>21.747991728306687</v>
      </c>
      <c r="G135" s="7">
        <f t="shared" si="98"/>
        <v>2212.2439751849201</v>
      </c>
      <c r="H135" s="11">
        <f t="shared" si="101"/>
        <v>2190.4959834566125</v>
      </c>
      <c r="I135" s="11">
        <f t="shared" si="99"/>
        <v>2201.3699793207657</v>
      </c>
      <c r="J135" s="11">
        <f t="shared" si="100"/>
        <v>2212.2439751849188</v>
      </c>
      <c r="AF135" s="16"/>
    </row>
    <row r="136" spans="1:32" ht="15.75" x14ac:dyDescent="0.25">
      <c r="A136" s="4">
        <v>135</v>
      </c>
      <c r="B136" s="5">
        <v>43681</v>
      </c>
      <c r="C136" s="4" t="s">
        <v>83</v>
      </c>
      <c r="D136" s="6">
        <v>35</v>
      </c>
      <c r="E136" s="44">
        <f t="shared" si="96"/>
        <v>3595.2615680000004</v>
      </c>
      <c r="F136" s="7">
        <f t="shared" si="97"/>
        <v>21.747991728306687</v>
      </c>
      <c r="G136" s="7">
        <f t="shared" si="98"/>
        <v>2233.9919669132269</v>
      </c>
      <c r="H136" s="11">
        <f t="shared" si="101"/>
        <v>2212.2439751849188</v>
      </c>
      <c r="I136" s="11">
        <f t="shared" si="99"/>
        <v>2223.1179710490719</v>
      </c>
      <c r="J136" s="11">
        <f t="shared" si="100"/>
        <v>2233.991966913225</v>
      </c>
      <c r="K136" s="28"/>
      <c r="L136" s="15" t="s">
        <v>69</v>
      </c>
      <c r="M136" s="50"/>
      <c r="N136" s="14">
        <v>2229</v>
      </c>
      <c r="O136" s="14">
        <v>13</v>
      </c>
      <c r="P136" s="16" t="s">
        <v>148</v>
      </c>
      <c r="Q136" s="16" t="s">
        <v>149</v>
      </c>
      <c r="R136" s="16"/>
      <c r="S136" s="16"/>
      <c r="T136" s="16"/>
      <c r="AB136" s="25"/>
      <c r="AC136" s="25"/>
      <c r="AD136" s="25"/>
      <c r="AE136" s="25"/>
      <c r="AF136" s="25"/>
    </row>
    <row r="137" spans="1:32" x14ac:dyDescent="0.25">
      <c r="A137" s="4">
        <v>136</v>
      </c>
      <c r="B137" s="5">
        <v>43682</v>
      </c>
      <c r="C137" s="4" t="s">
        <v>84</v>
      </c>
      <c r="D137" s="6">
        <v>35</v>
      </c>
      <c r="E137" s="44">
        <f t="shared" si="96"/>
        <v>3630.2615680000004</v>
      </c>
      <c r="F137" s="7">
        <f t="shared" si="97"/>
        <v>21.747991728306687</v>
      </c>
      <c r="G137" s="7">
        <f t="shared" si="98"/>
        <v>2255.7399586415336</v>
      </c>
      <c r="H137" s="11">
        <f t="shared" si="101"/>
        <v>2233.991966913225</v>
      </c>
      <c r="I137" s="11">
        <f t="shared" si="99"/>
        <v>2244.8659627773782</v>
      </c>
      <c r="J137" s="11">
        <f t="shared" si="100"/>
        <v>2255.7399586415313</v>
      </c>
      <c r="K137" s="28"/>
    </row>
    <row r="138" spans="1:32" x14ac:dyDescent="0.25">
      <c r="A138" s="4">
        <v>137</v>
      </c>
      <c r="B138" s="5">
        <v>43683</v>
      </c>
      <c r="C138" s="4" t="s">
        <v>85</v>
      </c>
      <c r="D138" s="6">
        <v>35</v>
      </c>
      <c r="E138" s="44">
        <f t="shared" si="96"/>
        <v>3665.2615680000004</v>
      </c>
      <c r="F138" s="7">
        <f t="shared" si="97"/>
        <v>21.747991728306687</v>
      </c>
      <c r="G138" s="7">
        <f t="shared" si="98"/>
        <v>2277.4879503698403</v>
      </c>
      <c r="H138" s="11">
        <f t="shared" si="101"/>
        <v>2255.7399586415313</v>
      </c>
      <c r="I138" s="11">
        <f t="shared" si="99"/>
        <v>2266.6139545056844</v>
      </c>
      <c r="J138" s="11">
        <f t="shared" si="100"/>
        <v>2277.4879503698376</v>
      </c>
      <c r="K138" s="28"/>
      <c r="Y138" s="16"/>
      <c r="Z138" s="16"/>
      <c r="AA138" s="16"/>
    </row>
    <row r="139" spans="1:32" ht="15.75" x14ac:dyDescent="0.25">
      <c r="A139" s="4">
        <v>138</v>
      </c>
      <c r="B139" s="5">
        <v>43684</v>
      </c>
      <c r="C139" s="4" t="s">
        <v>86</v>
      </c>
      <c r="D139" s="6">
        <v>35</v>
      </c>
      <c r="E139" s="44">
        <f>G139*1.609344</f>
        <v>3693.4444800000001</v>
      </c>
      <c r="F139" s="7">
        <f t="shared" ref="F139" si="102">D139/1.609344</f>
        <v>21.747991728306687</v>
      </c>
      <c r="G139" s="7">
        <f>J139</f>
        <v>2295</v>
      </c>
      <c r="H139" s="11">
        <f t="shared" si="101"/>
        <v>2277.4879503698376</v>
      </c>
      <c r="I139" s="11">
        <f t="shared" si="99"/>
        <v>2288.3619462339907</v>
      </c>
      <c r="J139" s="10">
        <f>N139</f>
        <v>2295</v>
      </c>
      <c r="K139" s="28"/>
      <c r="L139" s="12" t="s">
        <v>70</v>
      </c>
      <c r="M139" s="46" t="s">
        <v>266</v>
      </c>
      <c r="N139" s="14">
        <v>2295</v>
      </c>
      <c r="O139" s="14">
        <v>1</v>
      </c>
      <c r="P139" s="9" t="s">
        <v>150</v>
      </c>
      <c r="Q139" s="9" t="s">
        <v>151</v>
      </c>
      <c r="R139" s="14" t="s">
        <v>12</v>
      </c>
    </row>
    <row r="140" spans="1:32" x14ac:dyDescent="0.25">
      <c r="A140" s="4">
        <v>139</v>
      </c>
      <c r="B140" s="5">
        <v>43685</v>
      </c>
      <c r="C140" s="4" t="s">
        <v>87</v>
      </c>
      <c r="D140" s="6">
        <v>35</v>
      </c>
      <c r="E140" s="44">
        <f t="shared" si="81"/>
        <v>3728.4444800000001</v>
      </c>
      <c r="F140" s="7">
        <f t="shared" si="78"/>
        <v>21.747991728306687</v>
      </c>
      <c r="G140" s="7">
        <f t="shared" si="80"/>
        <v>2316.7479917283067</v>
      </c>
      <c r="H140" s="8">
        <f t="shared" si="101"/>
        <v>2295</v>
      </c>
      <c r="I140" s="8">
        <f t="shared" si="99"/>
        <v>2305.8739958641531</v>
      </c>
      <c r="J140" s="8">
        <f t="shared" ref="J140:J143" si="103">I140+($F140/2)</f>
        <v>2316.7479917283063</v>
      </c>
      <c r="K140" s="28"/>
      <c r="U140" s="16"/>
      <c r="V140" s="16"/>
      <c r="W140" s="16"/>
      <c r="X140" s="16"/>
      <c r="Y140" s="25"/>
      <c r="Z140" s="25"/>
      <c r="AA140" s="25"/>
    </row>
    <row r="141" spans="1:32" x14ac:dyDescent="0.25">
      <c r="A141" s="4">
        <v>140</v>
      </c>
      <c r="B141" s="5">
        <v>43686</v>
      </c>
      <c r="C141" s="4" t="s">
        <v>88</v>
      </c>
      <c r="D141" s="6">
        <v>35</v>
      </c>
      <c r="E141" s="44">
        <f t="shared" si="81"/>
        <v>3763.4444800000001</v>
      </c>
      <c r="F141" s="7">
        <f t="shared" si="78"/>
        <v>21.747991728306687</v>
      </c>
      <c r="G141" s="7">
        <f t="shared" si="80"/>
        <v>2338.4959834566134</v>
      </c>
      <c r="H141" s="8">
        <f t="shared" si="101"/>
        <v>2316.7479917283063</v>
      </c>
      <c r="I141" s="8">
        <f t="shared" si="99"/>
        <v>2327.6219875924594</v>
      </c>
      <c r="J141" s="8">
        <f t="shared" si="103"/>
        <v>2338.4959834566125</v>
      </c>
      <c r="K141" s="28"/>
    </row>
    <row r="142" spans="1:32" x14ac:dyDescent="0.25">
      <c r="A142" s="4">
        <v>141</v>
      </c>
      <c r="B142" s="5">
        <v>43687</v>
      </c>
      <c r="C142" s="4" t="s">
        <v>82</v>
      </c>
      <c r="D142" s="6">
        <v>35</v>
      </c>
      <c r="E142" s="44">
        <f t="shared" si="81"/>
        <v>3798.4444800000001</v>
      </c>
      <c r="F142" s="7">
        <f t="shared" si="78"/>
        <v>21.747991728306687</v>
      </c>
      <c r="G142" s="7">
        <f t="shared" si="80"/>
        <v>2360.2439751849201</v>
      </c>
      <c r="H142" s="8">
        <f t="shared" si="101"/>
        <v>2338.4959834566125</v>
      </c>
      <c r="I142" s="8">
        <f t="shared" si="99"/>
        <v>2349.3699793207657</v>
      </c>
      <c r="J142" s="8">
        <f t="shared" si="103"/>
        <v>2360.2439751849188</v>
      </c>
      <c r="K142" s="28"/>
      <c r="X142" s="25"/>
    </row>
    <row r="143" spans="1:32" x14ac:dyDescent="0.25">
      <c r="A143" s="4">
        <v>142</v>
      </c>
      <c r="B143" s="5">
        <v>43688</v>
      </c>
      <c r="C143" s="4" t="s">
        <v>83</v>
      </c>
      <c r="D143" s="6">
        <v>35</v>
      </c>
      <c r="E143" s="44">
        <f t="shared" si="81"/>
        <v>3833.4444800000001</v>
      </c>
      <c r="F143" s="7">
        <f t="shared" si="78"/>
        <v>21.747991728306687</v>
      </c>
      <c r="G143" s="7">
        <f t="shared" si="80"/>
        <v>2381.9919669132269</v>
      </c>
      <c r="H143" s="8">
        <f t="shared" si="101"/>
        <v>2360.2439751849188</v>
      </c>
      <c r="I143" s="8">
        <f t="shared" si="99"/>
        <v>2371.1179710490719</v>
      </c>
      <c r="J143" s="8">
        <f t="shared" si="103"/>
        <v>2381.991966913225</v>
      </c>
      <c r="K143" s="28"/>
    </row>
    <row r="144" spans="1:32" ht="15.75" x14ac:dyDescent="0.25">
      <c r="A144" s="4">
        <v>143</v>
      </c>
      <c r="B144" s="5">
        <v>43689</v>
      </c>
      <c r="C144" s="4" t="s">
        <v>84</v>
      </c>
      <c r="D144" s="6">
        <v>35</v>
      </c>
      <c r="E144" s="44">
        <f t="shared" si="81"/>
        <v>3868.4444800000001</v>
      </c>
      <c r="F144" s="7">
        <f t="shared" si="78"/>
        <v>21.747991728306687</v>
      </c>
      <c r="G144" s="7">
        <f t="shared" si="80"/>
        <v>2403.7399586415336</v>
      </c>
      <c r="H144" s="8">
        <f t="shared" ref="H144:H147" si="104">J143</f>
        <v>2381.991966913225</v>
      </c>
      <c r="I144" s="10">
        <f>N144</f>
        <v>2393</v>
      </c>
      <c r="J144" s="11">
        <f t="shared" ref="J144:J146" si="105">I144+($F144/2)</f>
        <v>2403.8739958641531</v>
      </c>
      <c r="K144" s="28"/>
      <c r="L144" s="12" t="s">
        <v>71</v>
      </c>
      <c r="M144" s="46" t="s">
        <v>246</v>
      </c>
      <c r="N144" s="14">
        <v>2393</v>
      </c>
      <c r="O144" s="14">
        <v>0.5</v>
      </c>
      <c r="P144" s="9" t="s">
        <v>146</v>
      </c>
      <c r="Q144" s="9" t="s">
        <v>147</v>
      </c>
      <c r="R144" s="12" t="s">
        <v>72</v>
      </c>
    </row>
    <row r="145" spans="1:25" x14ac:dyDescent="0.25">
      <c r="A145" s="4">
        <v>144</v>
      </c>
      <c r="B145" s="5">
        <v>43690</v>
      </c>
      <c r="C145" s="4" t="s">
        <v>85</v>
      </c>
      <c r="D145" s="6">
        <v>35</v>
      </c>
      <c r="E145" s="44">
        <f t="shared" si="81"/>
        <v>3903.4444800000001</v>
      </c>
      <c r="F145" s="7">
        <f t="shared" si="78"/>
        <v>21.747991728306687</v>
      </c>
      <c r="G145" s="7">
        <f t="shared" si="80"/>
        <v>2425.4879503698398</v>
      </c>
      <c r="H145" s="11">
        <f t="shared" si="104"/>
        <v>2403.8739958641531</v>
      </c>
      <c r="I145" s="11">
        <f t="shared" ref="I145:I147" si="106">H145+($F145/2)</f>
        <v>2414.7479917283063</v>
      </c>
      <c r="J145" s="11">
        <f t="shared" si="105"/>
        <v>2425.6219875924594</v>
      </c>
      <c r="K145" s="28"/>
    </row>
    <row r="146" spans="1:25" ht="15.75" x14ac:dyDescent="0.25">
      <c r="A146" s="4">
        <v>145</v>
      </c>
      <c r="B146" s="5">
        <v>43691</v>
      </c>
      <c r="C146" s="4" t="s">
        <v>86</v>
      </c>
      <c r="D146" s="6">
        <v>35</v>
      </c>
      <c r="E146" s="44">
        <f t="shared" ref="E146:E154" si="107">E145+D146</f>
        <v>3938.4444800000001</v>
      </c>
      <c r="F146" s="7">
        <f t="shared" ref="F146:F154" si="108">D146/1.609344</f>
        <v>21.747991728306687</v>
      </c>
      <c r="G146" s="7">
        <f t="shared" ref="G146:G154" si="109">E146/1.609344</f>
        <v>2447.2359420981466</v>
      </c>
      <c r="H146" s="11">
        <f t="shared" si="104"/>
        <v>2425.6219875924594</v>
      </c>
      <c r="I146" s="11">
        <f t="shared" si="106"/>
        <v>2436.4959834566125</v>
      </c>
      <c r="J146" s="11">
        <f t="shared" si="105"/>
        <v>2447.3699793207657</v>
      </c>
      <c r="K146" s="28"/>
      <c r="L146" s="15" t="s">
        <v>73</v>
      </c>
      <c r="M146" s="50"/>
      <c r="N146" s="22">
        <v>2464</v>
      </c>
      <c r="O146" s="22">
        <v>0</v>
      </c>
      <c r="P146" s="16" t="s">
        <v>144</v>
      </c>
      <c r="Q146" s="16" t="s">
        <v>145</v>
      </c>
      <c r="R146" s="16"/>
      <c r="S146" s="16"/>
      <c r="T146" s="16"/>
      <c r="U146" s="25"/>
      <c r="V146" s="25"/>
      <c r="W146" s="25"/>
    </row>
    <row r="147" spans="1:25" ht="15.75" x14ac:dyDescent="0.25">
      <c r="A147" s="4">
        <v>146</v>
      </c>
      <c r="B147" s="5">
        <v>43692</v>
      </c>
      <c r="C147" s="4" t="s">
        <v>87</v>
      </c>
      <c r="D147" s="6">
        <v>35</v>
      </c>
      <c r="E147" s="44">
        <f>G147*1.609344</f>
        <v>3965.423616</v>
      </c>
      <c r="F147" s="7">
        <f t="shared" si="108"/>
        <v>21.747991728306687</v>
      </c>
      <c r="G147" s="7">
        <f>J147</f>
        <v>2464</v>
      </c>
      <c r="H147" s="11">
        <f t="shared" si="104"/>
        <v>2447.3699793207657</v>
      </c>
      <c r="I147" s="11">
        <f t="shared" si="106"/>
        <v>2458.2439751849188</v>
      </c>
      <c r="J147" s="10">
        <f>N147</f>
        <v>2464</v>
      </c>
      <c r="K147" s="28"/>
      <c r="L147" s="23" t="s">
        <v>74</v>
      </c>
      <c r="M147" s="35" t="s">
        <v>267</v>
      </c>
      <c r="N147" s="24">
        <v>2464</v>
      </c>
      <c r="O147" s="24">
        <v>15</v>
      </c>
      <c r="P147" s="9" t="s">
        <v>136</v>
      </c>
    </row>
    <row r="148" spans="1:25" x14ac:dyDescent="0.25">
      <c r="A148" s="13">
        <v>147</v>
      </c>
      <c r="B148" s="5">
        <v>43693</v>
      </c>
      <c r="C148" s="4" t="s">
        <v>88</v>
      </c>
      <c r="D148" s="6">
        <v>0</v>
      </c>
      <c r="E148" s="44">
        <f t="shared" si="107"/>
        <v>3965.423616</v>
      </c>
      <c r="F148" s="7">
        <f t="shared" si="108"/>
        <v>0</v>
      </c>
      <c r="G148" s="7">
        <f t="shared" si="109"/>
        <v>2464</v>
      </c>
      <c r="H148" s="10"/>
      <c r="I148" s="10"/>
      <c r="J148" s="10"/>
      <c r="K148" s="28" t="s">
        <v>248</v>
      </c>
      <c r="L148" s="25" t="s">
        <v>135</v>
      </c>
      <c r="N148" s="25">
        <v>2464</v>
      </c>
      <c r="O148" s="25">
        <v>23.4</v>
      </c>
      <c r="P148" s="25" t="s">
        <v>134</v>
      </c>
      <c r="Q148" s="25"/>
      <c r="R148" s="25"/>
      <c r="S148" s="25"/>
      <c r="T148" s="25"/>
    </row>
    <row r="149" spans="1:25" x14ac:dyDescent="0.25">
      <c r="A149" s="4">
        <v>148</v>
      </c>
      <c r="B149" s="5">
        <v>43694</v>
      </c>
      <c r="C149" s="4" t="s">
        <v>82</v>
      </c>
      <c r="D149" s="6">
        <v>20</v>
      </c>
      <c r="E149" s="44">
        <f t="shared" si="107"/>
        <v>3985.423616</v>
      </c>
      <c r="F149" s="7">
        <f t="shared" si="108"/>
        <v>12.427423844746679</v>
      </c>
      <c r="G149" s="7">
        <f t="shared" si="109"/>
        <v>2476.4274238447465</v>
      </c>
      <c r="H149" s="10">
        <f>J147</f>
        <v>2464</v>
      </c>
      <c r="I149" s="8">
        <f t="shared" ref="I149" si="110">H149+($F149/2)</f>
        <v>2470.2137119223735</v>
      </c>
      <c r="J149" s="8">
        <f t="shared" ref="J149" si="111">I149+($F149/2)</f>
        <v>2476.427423844747</v>
      </c>
      <c r="K149" s="28"/>
    </row>
    <row r="150" spans="1:25" x14ac:dyDescent="0.25">
      <c r="A150" s="4">
        <v>149</v>
      </c>
      <c r="B150" s="5">
        <v>43695</v>
      </c>
      <c r="C150" s="4" t="s">
        <v>83</v>
      </c>
      <c r="D150" s="6">
        <v>35</v>
      </c>
      <c r="E150" s="44">
        <f t="shared" si="107"/>
        <v>4020.423616</v>
      </c>
      <c r="F150" s="7">
        <f t="shared" si="108"/>
        <v>21.747991728306687</v>
      </c>
      <c r="G150" s="7">
        <f t="shared" si="109"/>
        <v>2498.1754155730532</v>
      </c>
      <c r="H150" s="8">
        <f t="shared" ref="H150:H155" si="112">J149</f>
        <v>2476.427423844747</v>
      </c>
      <c r="I150" s="8">
        <f t="shared" ref="I150:I154" si="113">H150+($F150/2)</f>
        <v>2487.3014197089001</v>
      </c>
      <c r="J150" s="8">
        <f t="shared" ref="J150:J154" si="114">I150+($F150/2)</f>
        <v>2498.1754155730532</v>
      </c>
      <c r="K150" s="28"/>
    </row>
    <row r="151" spans="1:25" x14ac:dyDescent="0.25">
      <c r="A151" s="4">
        <v>150</v>
      </c>
      <c r="B151" s="5">
        <v>43696</v>
      </c>
      <c r="C151" s="4" t="s">
        <v>84</v>
      </c>
      <c r="D151" s="6">
        <v>35</v>
      </c>
      <c r="E151" s="44">
        <f t="shared" si="107"/>
        <v>4055.423616</v>
      </c>
      <c r="F151" s="7">
        <f t="shared" si="108"/>
        <v>21.747991728306687</v>
      </c>
      <c r="G151" s="7">
        <f t="shared" si="109"/>
        <v>2519.9234073013599</v>
      </c>
      <c r="H151" s="8">
        <f t="shared" si="112"/>
        <v>2498.1754155730532</v>
      </c>
      <c r="I151" s="8">
        <f t="shared" si="113"/>
        <v>2509.0494114372063</v>
      </c>
      <c r="J151" s="8">
        <f t="shared" si="114"/>
        <v>2519.9234073013595</v>
      </c>
      <c r="K151" s="28"/>
    </row>
    <row r="152" spans="1:25" x14ac:dyDescent="0.25">
      <c r="A152" s="4">
        <v>151</v>
      </c>
      <c r="B152" s="5">
        <v>43697</v>
      </c>
      <c r="C152" s="4" t="s">
        <v>85</v>
      </c>
      <c r="D152" s="6">
        <v>35</v>
      </c>
      <c r="E152" s="44">
        <f t="shared" si="107"/>
        <v>4090.423616</v>
      </c>
      <c r="F152" s="7">
        <f t="shared" si="108"/>
        <v>21.747991728306687</v>
      </c>
      <c r="G152" s="7">
        <f t="shared" si="109"/>
        <v>2541.6713990296666</v>
      </c>
      <c r="H152" s="8">
        <f t="shared" si="112"/>
        <v>2519.9234073013595</v>
      </c>
      <c r="I152" s="8">
        <f t="shared" si="113"/>
        <v>2530.7974031655126</v>
      </c>
      <c r="J152" s="8">
        <f t="shared" si="114"/>
        <v>2541.6713990296657</v>
      </c>
      <c r="K152" s="28"/>
    </row>
    <row r="153" spans="1:25" x14ac:dyDescent="0.25">
      <c r="A153" s="4">
        <v>152</v>
      </c>
      <c r="B153" s="5">
        <v>43698</v>
      </c>
      <c r="C153" s="4" t="s">
        <v>86</v>
      </c>
      <c r="D153" s="6">
        <v>35</v>
      </c>
      <c r="E153" s="44">
        <f t="shared" si="107"/>
        <v>4125.423616</v>
      </c>
      <c r="F153" s="7">
        <f t="shared" si="108"/>
        <v>21.747991728306687</v>
      </c>
      <c r="G153" s="7">
        <f t="shared" si="109"/>
        <v>2563.4193907579734</v>
      </c>
      <c r="H153" s="8">
        <f t="shared" si="112"/>
        <v>2541.6713990296657</v>
      </c>
      <c r="I153" s="8">
        <f t="shared" si="113"/>
        <v>2552.5453948938189</v>
      </c>
      <c r="J153" s="8">
        <f t="shared" si="114"/>
        <v>2563.419390757972</v>
      </c>
      <c r="K153" s="28"/>
    </row>
    <row r="154" spans="1:25" ht="15.75" x14ac:dyDescent="0.25">
      <c r="A154" s="4">
        <v>153</v>
      </c>
      <c r="B154" s="5">
        <v>43699</v>
      </c>
      <c r="C154" s="4" t="s">
        <v>87</v>
      </c>
      <c r="D154" s="6">
        <v>35</v>
      </c>
      <c r="E154" s="44">
        <f t="shared" si="107"/>
        <v>4160.423616</v>
      </c>
      <c r="F154" s="7">
        <f t="shared" si="108"/>
        <v>21.747991728306687</v>
      </c>
      <c r="G154" s="7">
        <f t="shared" si="109"/>
        <v>2585.1673824862801</v>
      </c>
      <c r="H154" s="8">
        <f t="shared" si="112"/>
        <v>2563.419390757972</v>
      </c>
      <c r="I154" s="8">
        <f t="shared" si="113"/>
        <v>2574.2933866221251</v>
      </c>
      <c r="J154" s="8">
        <f t="shared" si="114"/>
        <v>2585.1673824862783</v>
      </c>
      <c r="K154" s="28"/>
      <c r="L154" s="15" t="s">
        <v>76</v>
      </c>
      <c r="M154" s="50"/>
      <c r="N154" s="15">
        <v>2571</v>
      </c>
      <c r="O154" s="15" t="s">
        <v>75</v>
      </c>
      <c r="P154" s="16" t="s">
        <v>142</v>
      </c>
      <c r="Q154" s="16" t="s">
        <v>143</v>
      </c>
      <c r="R154" s="16"/>
      <c r="S154" s="16"/>
      <c r="T154" s="16"/>
      <c r="U154" s="16"/>
      <c r="V154" s="16"/>
      <c r="W154" s="16"/>
      <c r="X154" s="16"/>
      <c r="Y154" s="16"/>
    </row>
    <row r="155" spans="1:25" ht="15.75" x14ac:dyDescent="0.25">
      <c r="A155" s="17">
        <v>154</v>
      </c>
      <c r="B155" s="5">
        <v>43700</v>
      </c>
      <c r="C155" s="4" t="s">
        <v>88</v>
      </c>
      <c r="D155" s="6">
        <v>35</v>
      </c>
      <c r="E155" s="44">
        <f>G155*1.609344</f>
        <v>4166.5916160000006</v>
      </c>
      <c r="F155" s="7">
        <f t="shared" ref="F155" si="115">D155/1.609344</f>
        <v>21.747991728306687</v>
      </c>
      <c r="G155" s="7">
        <f>I155</f>
        <v>2589</v>
      </c>
      <c r="H155" s="8">
        <f t="shared" si="112"/>
        <v>2585.1673824862783</v>
      </c>
      <c r="I155" s="36">
        <f>N155</f>
        <v>2589</v>
      </c>
      <c r="J155" s="36"/>
      <c r="K155" s="28" t="s">
        <v>249</v>
      </c>
      <c r="L155" s="14" t="s">
        <v>137</v>
      </c>
      <c r="M155" s="52" t="s">
        <v>268</v>
      </c>
      <c r="N155" s="14">
        <v>2589</v>
      </c>
      <c r="O155" s="14">
        <v>22.4</v>
      </c>
      <c r="P155" s="9" t="s">
        <v>140</v>
      </c>
      <c r="Q155" s="9" t="s">
        <v>141</v>
      </c>
    </row>
    <row r="156" spans="1:25" x14ac:dyDescent="0.25">
      <c r="A156" s="4">
        <v>155</v>
      </c>
      <c r="B156" s="5">
        <v>43701</v>
      </c>
      <c r="C156" s="4" t="s">
        <v>82</v>
      </c>
      <c r="D156" s="6">
        <v>20</v>
      </c>
      <c r="E156" s="44">
        <f t="shared" ref="E156:E159" si="116">E155+D156</f>
        <v>4186.5916160000006</v>
      </c>
      <c r="F156" s="7">
        <f t="shared" ref="F156:F159" si="117">D156/1.609344</f>
        <v>12.427423844746679</v>
      </c>
      <c r="G156" s="7">
        <f t="shared" ref="G156:G159" si="118">E156/1.609344</f>
        <v>2601.427423844747</v>
      </c>
      <c r="H156" s="10"/>
      <c r="I156" s="11">
        <f>I155</f>
        <v>2589</v>
      </c>
      <c r="J156" s="11">
        <f>I156+($F156)</f>
        <v>2601.4274238447465</v>
      </c>
      <c r="K156" s="28"/>
    </row>
    <row r="157" spans="1:25" x14ac:dyDescent="0.25">
      <c r="A157" s="4">
        <v>156</v>
      </c>
      <c r="B157" s="5">
        <v>43702</v>
      </c>
      <c r="C157" s="4" t="s">
        <v>83</v>
      </c>
      <c r="D157" s="6">
        <v>35</v>
      </c>
      <c r="E157" s="44">
        <f t="shared" si="116"/>
        <v>4221.5916160000006</v>
      </c>
      <c r="F157" s="7">
        <f t="shared" si="117"/>
        <v>21.747991728306687</v>
      </c>
      <c r="G157" s="7">
        <f t="shared" si="118"/>
        <v>2623.1754155730537</v>
      </c>
      <c r="H157" s="11">
        <f t="shared" ref="H157:H159" si="119">J156</f>
        <v>2601.4274238447465</v>
      </c>
      <c r="I157" s="11">
        <f t="shared" ref="I157:I159" si="120">H157+($F157/2)</f>
        <v>2612.3014197088996</v>
      </c>
      <c r="J157" s="11">
        <f t="shared" ref="J157:J159" si="121">I157+($F157/2)</f>
        <v>2623.1754155730528</v>
      </c>
      <c r="K157" s="28"/>
    </row>
    <row r="158" spans="1:25" ht="15.75" x14ac:dyDescent="0.25">
      <c r="A158" s="4">
        <v>157</v>
      </c>
      <c r="B158" s="5">
        <v>43703</v>
      </c>
      <c r="C158" s="4" t="s">
        <v>84</v>
      </c>
      <c r="D158" s="6">
        <v>35</v>
      </c>
      <c r="E158" s="44">
        <f t="shared" si="116"/>
        <v>4256.5916160000006</v>
      </c>
      <c r="F158" s="7">
        <f t="shared" si="117"/>
        <v>21.747991728306687</v>
      </c>
      <c r="G158" s="7">
        <f t="shared" si="118"/>
        <v>2644.9234073013604</v>
      </c>
      <c r="H158" s="11">
        <f t="shared" si="119"/>
        <v>2623.1754155730528</v>
      </c>
      <c r="I158" s="11">
        <f t="shared" si="120"/>
        <v>2634.0494114372059</v>
      </c>
      <c r="J158" s="11">
        <f t="shared" si="121"/>
        <v>2644.923407301359</v>
      </c>
      <c r="K158" s="28"/>
      <c r="L158" s="14"/>
      <c r="M158" s="52"/>
      <c r="N158" s="14"/>
      <c r="O158" s="14"/>
    </row>
    <row r="159" spans="1:25" ht="15.75" x14ac:dyDescent="0.25">
      <c r="A159" s="4">
        <v>158</v>
      </c>
      <c r="B159" s="5">
        <v>43704</v>
      </c>
      <c r="C159" s="4" t="s">
        <v>85</v>
      </c>
      <c r="D159" s="6">
        <v>35</v>
      </c>
      <c r="E159" s="44">
        <f t="shared" si="116"/>
        <v>4291.5916160000006</v>
      </c>
      <c r="F159" s="7">
        <f t="shared" si="117"/>
        <v>21.747991728306687</v>
      </c>
      <c r="G159" s="7">
        <f t="shared" si="118"/>
        <v>2666.6713990296671</v>
      </c>
      <c r="H159" s="11">
        <f t="shared" si="119"/>
        <v>2644.923407301359</v>
      </c>
      <c r="I159" s="11">
        <f t="shared" si="120"/>
        <v>2655.7974031655122</v>
      </c>
      <c r="J159" s="10">
        <f t="shared" si="121"/>
        <v>2666.6713990296653</v>
      </c>
      <c r="K159" s="28"/>
      <c r="L159" s="14" t="s">
        <v>139</v>
      </c>
      <c r="N159" s="14">
        <v>2661</v>
      </c>
      <c r="O159" s="14"/>
      <c r="P159" s="9" t="s">
        <v>138</v>
      </c>
    </row>
    <row r="160" spans="1:25" x14ac:dyDescent="0.25">
      <c r="A160" s="9"/>
      <c r="B160" s="30"/>
      <c r="C160" s="9"/>
      <c r="D160" s="31"/>
      <c r="E160" s="45"/>
      <c r="F160" s="32"/>
      <c r="G160" s="32"/>
      <c r="K160" s="9"/>
    </row>
    <row r="161" spans="2:13" s="9" customFormat="1" x14ac:dyDescent="0.25">
      <c r="B161" s="33" t="s">
        <v>250</v>
      </c>
      <c r="C161" s="13">
        <f>COUNTIF(K:K,"Z")</f>
        <v>13</v>
      </c>
      <c r="D161" s="31"/>
      <c r="E161" s="54" t="s">
        <v>287</v>
      </c>
      <c r="F161" s="32"/>
      <c r="G161" s="32"/>
      <c r="M161" s="35"/>
    </row>
    <row r="162" spans="2:13" s="9" customFormat="1" x14ac:dyDescent="0.25">
      <c r="B162" s="37" t="s">
        <v>251</v>
      </c>
      <c r="C162" s="17">
        <f>COUNTIF(K:K,"N")</f>
        <v>5</v>
      </c>
      <c r="D162" s="31"/>
      <c r="E162" s="54" t="s">
        <v>289</v>
      </c>
      <c r="F162" s="32"/>
      <c r="G162" s="32"/>
      <c r="M162" s="35"/>
    </row>
    <row r="163" spans="2:13" s="9" customFormat="1" x14ac:dyDescent="0.25">
      <c r="B163" s="30" t="s">
        <v>252</v>
      </c>
      <c r="C163" s="9">
        <f>C164-C161-C162</f>
        <v>140</v>
      </c>
      <c r="D163" s="31"/>
      <c r="E163" s="54" t="s">
        <v>288</v>
      </c>
      <c r="F163" s="32"/>
      <c r="G163" s="32"/>
      <c r="M163" s="35"/>
    </row>
    <row r="164" spans="2:13" s="9" customFormat="1" x14ac:dyDescent="0.25">
      <c r="B164" s="38" t="s">
        <v>253</v>
      </c>
      <c r="C164" s="39">
        <f>A159</f>
        <v>158</v>
      </c>
      <c r="D164" s="31"/>
      <c r="E164" s="45"/>
      <c r="F164" s="32"/>
      <c r="G164" s="32"/>
      <c r="M164" s="35"/>
    </row>
    <row r="165" spans="2:13" s="9" customFormat="1" x14ac:dyDescent="0.25">
      <c r="B165" s="30"/>
      <c r="D165" s="31"/>
      <c r="E165" s="45"/>
      <c r="F165" s="32"/>
      <c r="G165" s="32"/>
      <c r="M165" s="35"/>
    </row>
    <row r="166" spans="2:13" s="9" customFormat="1" x14ac:dyDescent="0.25">
      <c r="B166" s="30"/>
      <c r="D166" s="31"/>
      <c r="E166" s="45"/>
      <c r="F166" s="32"/>
      <c r="G166" s="32"/>
      <c r="M166" s="35"/>
    </row>
    <row r="167" spans="2:13" s="9" customFormat="1" x14ac:dyDescent="0.25">
      <c r="B167" s="30"/>
      <c r="D167" s="31"/>
      <c r="E167" s="45"/>
      <c r="F167" s="32"/>
      <c r="G167" s="32"/>
      <c r="M167" s="35"/>
    </row>
    <row r="168" spans="2:13" s="9" customFormat="1" x14ac:dyDescent="0.25">
      <c r="B168" s="30"/>
      <c r="D168" s="31"/>
      <c r="E168" s="45"/>
      <c r="F168" s="32"/>
      <c r="G168" s="32"/>
      <c r="M168" s="35"/>
    </row>
    <row r="169" spans="2:13" s="9" customFormat="1" x14ac:dyDescent="0.25">
      <c r="B169" s="30"/>
      <c r="D169" s="31"/>
      <c r="E169" s="45"/>
      <c r="F169" s="32"/>
      <c r="G169" s="32"/>
      <c r="M169" s="35"/>
    </row>
    <row r="170" spans="2:13" s="9" customFormat="1" x14ac:dyDescent="0.25">
      <c r="D170" s="31"/>
      <c r="E170" s="45"/>
      <c r="F170" s="31"/>
      <c r="G170" s="31"/>
      <c r="M170" s="35"/>
    </row>
    <row r="171" spans="2:13" s="9" customFormat="1" x14ac:dyDescent="0.25">
      <c r="D171" s="31"/>
      <c r="E171" s="45"/>
      <c r="F171" s="31"/>
      <c r="G171" s="31"/>
      <c r="M171" s="35"/>
    </row>
    <row r="172" spans="2:13" s="9" customFormat="1" x14ac:dyDescent="0.25">
      <c r="D172" s="31"/>
      <c r="E172" s="45"/>
      <c r="F172" s="31"/>
      <c r="G172" s="31"/>
      <c r="M172" s="35"/>
    </row>
    <row r="173" spans="2:13" s="9" customFormat="1" x14ac:dyDescent="0.25">
      <c r="D173" s="31"/>
      <c r="E173" s="45"/>
      <c r="F173" s="31"/>
      <c r="G173" s="31"/>
      <c r="M173" s="35"/>
    </row>
    <row r="174" spans="2:13" s="9" customFormat="1" x14ac:dyDescent="0.25">
      <c r="D174" s="31"/>
      <c r="E174" s="45"/>
      <c r="F174" s="31"/>
      <c r="G174" s="31"/>
      <c r="M174" s="35"/>
    </row>
    <row r="175" spans="2:13" s="9" customFormat="1" x14ac:dyDescent="0.25">
      <c r="D175" s="31"/>
      <c r="E175" s="45"/>
      <c r="F175" s="31"/>
      <c r="G175" s="31"/>
      <c r="M175" s="35"/>
    </row>
    <row r="176" spans="2:13" s="9" customFormat="1" x14ac:dyDescent="0.25">
      <c r="D176" s="31"/>
      <c r="E176" s="45"/>
      <c r="F176" s="31"/>
      <c r="G176" s="31"/>
      <c r="M176" s="35"/>
    </row>
    <row r="177" spans="4:13" s="9" customFormat="1" x14ac:dyDescent="0.25">
      <c r="D177" s="31"/>
      <c r="E177" s="45"/>
      <c r="F177" s="31"/>
      <c r="G177" s="31"/>
      <c r="M177" s="35"/>
    </row>
    <row r="178" spans="4:13" s="9" customFormat="1" x14ac:dyDescent="0.25">
      <c r="D178" s="31"/>
      <c r="E178" s="45"/>
      <c r="F178" s="31"/>
      <c r="G178" s="31"/>
      <c r="M178" s="35"/>
    </row>
    <row r="179" spans="4:13" s="9" customFormat="1" x14ac:dyDescent="0.25">
      <c r="D179" s="31"/>
      <c r="E179" s="45"/>
      <c r="F179" s="31"/>
      <c r="G179" s="31"/>
      <c r="M179" s="35"/>
    </row>
    <row r="180" spans="4:13" s="9" customFormat="1" x14ac:dyDescent="0.25">
      <c r="D180" s="31"/>
      <c r="E180" s="45"/>
      <c r="F180" s="31"/>
      <c r="G180" s="31"/>
      <c r="M180" s="35"/>
    </row>
    <row r="181" spans="4:13" s="9" customFormat="1" x14ac:dyDescent="0.25">
      <c r="D181" s="31"/>
      <c r="E181" s="45"/>
      <c r="F181" s="31"/>
      <c r="G181" s="31"/>
      <c r="M181" s="35"/>
    </row>
    <row r="182" spans="4:13" s="9" customFormat="1" x14ac:dyDescent="0.25">
      <c r="D182" s="31"/>
      <c r="E182" s="45"/>
      <c r="F182" s="31"/>
      <c r="G182" s="31"/>
      <c r="M182" s="35"/>
    </row>
    <row r="183" spans="4:13" s="9" customFormat="1" x14ac:dyDescent="0.25">
      <c r="D183" s="31"/>
      <c r="E183" s="45"/>
      <c r="F183" s="31"/>
      <c r="G183" s="31"/>
      <c r="M183" s="35"/>
    </row>
    <row r="184" spans="4:13" s="9" customFormat="1" x14ac:dyDescent="0.25">
      <c r="D184" s="31"/>
      <c r="E184" s="45"/>
      <c r="F184" s="31"/>
      <c r="G184" s="31"/>
      <c r="M184" s="35"/>
    </row>
    <row r="185" spans="4:13" s="9" customFormat="1" x14ac:dyDescent="0.25">
      <c r="D185" s="31"/>
      <c r="E185" s="45"/>
      <c r="F185" s="31"/>
      <c r="G185" s="31"/>
      <c r="M185" s="35"/>
    </row>
    <row r="186" spans="4:13" s="9" customFormat="1" x14ac:dyDescent="0.25">
      <c r="D186" s="31"/>
      <c r="E186" s="45"/>
      <c r="F186" s="31"/>
      <c r="G186" s="31"/>
      <c r="M186" s="35"/>
    </row>
    <row r="187" spans="4:13" s="9" customFormat="1" x14ac:dyDescent="0.25">
      <c r="D187" s="31"/>
      <c r="E187" s="45"/>
      <c r="F187" s="31"/>
      <c r="G187" s="31"/>
      <c r="M187" s="35"/>
    </row>
    <row r="188" spans="4:13" s="9" customFormat="1" x14ac:dyDescent="0.25">
      <c r="D188" s="31"/>
      <c r="E188" s="45"/>
      <c r="F188" s="31"/>
      <c r="G188" s="31"/>
      <c r="M188" s="35"/>
    </row>
    <row r="189" spans="4:13" s="9" customFormat="1" x14ac:dyDescent="0.25">
      <c r="D189" s="31"/>
      <c r="E189" s="45"/>
      <c r="F189" s="31"/>
      <c r="G189" s="31"/>
      <c r="M189" s="35"/>
    </row>
    <row r="190" spans="4:13" s="9" customFormat="1" x14ac:dyDescent="0.25">
      <c r="D190" s="31"/>
      <c r="E190" s="45"/>
      <c r="F190" s="31"/>
      <c r="G190" s="31"/>
      <c r="M190" s="35"/>
    </row>
    <row r="191" spans="4:13" s="9" customFormat="1" x14ac:dyDescent="0.25">
      <c r="D191" s="31"/>
      <c r="E191" s="45"/>
      <c r="F191" s="31"/>
      <c r="G191" s="31"/>
      <c r="M191" s="35"/>
    </row>
    <row r="192" spans="4:13" s="9" customFormat="1" x14ac:dyDescent="0.25">
      <c r="D192" s="31"/>
      <c r="E192" s="45"/>
      <c r="F192" s="31"/>
      <c r="G192" s="31"/>
      <c r="M192" s="35"/>
    </row>
    <row r="193" spans="4:13" s="9" customFormat="1" x14ac:dyDescent="0.25">
      <c r="D193" s="31"/>
      <c r="E193" s="45"/>
      <c r="F193" s="31"/>
      <c r="G193" s="31"/>
      <c r="M193" s="35"/>
    </row>
    <row r="194" spans="4:13" s="9" customFormat="1" x14ac:dyDescent="0.25">
      <c r="D194" s="31"/>
      <c r="E194" s="45"/>
      <c r="F194" s="31"/>
      <c r="G194" s="31"/>
      <c r="M194" s="35"/>
    </row>
    <row r="195" spans="4:13" s="9" customFormat="1" x14ac:dyDescent="0.25">
      <c r="D195" s="31"/>
      <c r="E195" s="45"/>
      <c r="F195" s="31"/>
      <c r="G195" s="31"/>
      <c r="M195" s="35"/>
    </row>
    <row r="196" spans="4:13" s="9" customFormat="1" x14ac:dyDescent="0.25">
      <c r="D196" s="31"/>
      <c r="E196" s="45"/>
      <c r="F196" s="31"/>
      <c r="G196" s="31"/>
      <c r="M196" s="35"/>
    </row>
    <row r="197" spans="4:13" s="9" customFormat="1" x14ac:dyDescent="0.25">
      <c r="D197" s="31"/>
      <c r="E197" s="45"/>
      <c r="F197" s="31"/>
      <c r="G197" s="31"/>
      <c r="M197" s="35"/>
    </row>
    <row r="198" spans="4:13" s="9" customFormat="1" x14ac:dyDescent="0.25">
      <c r="D198" s="31"/>
      <c r="E198" s="45"/>
      <c r="F198" s="31"/>
      <c r="G198" s="31"/>
      <c r="M198" s="35"/>
    </row>
    <row r="199" spans="4:13" s="9" customFormat="1" x14ac:dyDescent="0.25">
      <c r="D199" s="31"/>
      <c r="E199" s="45"/>
      <c r="F199" s="31"/>
      <c r="G199" s="31"/>
      <c r="M199" s="35"/>
    </row>
    <row r="200" spans="4:13" s="9" customFormat="1" x14ac:dyDescent="0.25">
      <c r="D200" s="31"/>
      <c r="E200" s="45"/>
      <c r="F200" s="31"/>
      <c r="G200" s="31"/>
      <c r="M200" s="35"/>
    </row>
    <row r="201" spans="4:13" s="9" customFormat="1" x14ac:dyDescent="0.25">
      <c r="D201" s="31"/>
      <c r="E201" s="45"/>
      <c r="F201" s="31"/>
      <c r="G201" s="31"/>
      <c r="M201" s="35"/>
    </row>
    <row r="202" spans="4:13" s="9" customFormat="1" x14ac:dyDescent="0.25">
      <c r="D202" s="31"/>
      <c r="E202" s="45"/>
      <c r="F202" s="31"/>
      <c r="G202" s="31"/>
      <c r="M202" s="35"/>
    </row>
    <row r="203" spans="4:13" s="9" customFormat="1" x14ac:dyDescent="0.25">
      <c r="D203" s="31"/>
      <c r="E203" s="45"/>
      <c r="F203" s="31"/>
      <c r="G203" s="31"/>
      <c r="M203" s="35"/>
    </row>
    <row r="204" spans="4:13" s="9" customFormat="1" x14ac:dyDescent="0.25">
      <c r="D204" s="31"/>
      <c r="E204" s="45"/>
      <c r="F204" s="31"/>
      <c r="G204" s="31"/>
      <c r="M204" s="35"/>
    </row>
    <row r="205" spans="4:13" s="9" customFormat="1" x14ac:dyDescent="0.25">
      <c r="D205" s="31"/>
      <c r="E205" s="45"/>
      <c r="F205" s="31"/>
      <c r="G205" s="31"/>
      <c r="M205" s="35"/>
    </row>
    <row r="206" spans="4:13" s="9" customFormat="1" x14ac:dyDescent="0.25">
      <c r="D206" s="31"/>
      <c r="E206" s="45"/>
      <c r="F206" s="31"/>
      <c r="G206" s="31"/>
      <c r="M206" s="35"/>
    </row>
    <row r="207" spans="4:13" s="9" customFormat="1" x14ac:dyDescent="0.25">
      <c r="D207" s="31"/>
      <c r="E207" s="45"/>
      <c r="F207" s="31"/>
      <c r="G207" s="31"/>
      <c r="M207" s="35"/>
    </row>
    <row r="208" spans="4:13" s="9" customFormat="1" x14ac:dyDescent="0.25">
      <c r="D208" s="31"/>
      <c r="E208" s="45"/>
      <c r="F208" s="31"/>
      <c r="G208" s="31"/>
      <c r="M208" s="35"/>
    </row>
    <row r="209" spans="4:13" s="9" customFormat="1" x14ac:dyDescent="0.25">
      <c r="D209" s="31"/>
      <c r="E209" s="45"/>
      <c r="F209" s="31"/>
      <c r="G209" s="31"/>
      <c r="M209" s="35"/>
    </row>
    <row r="210" spans="4:13" s="9" customFormat="1" x14ac:dyDescent="0.25">
      <c r="D210" s="31"/>
      <c r="E210" s="45"/>
      <c r="F210" s="31"/>
      <c r="G210" s="31"/>
      <c r="M210" s="35"/>
    </row>
    <row r="211" spans="4:13" s="9" customFormat="1" x14ac:dyDescent="0.25">
      <c r="D211" s="31"/>
      <c r="E211" s="45"/>
      <c r="F211" s="31"/>
      <c r="G211" s="31"/>
      <c r="M211" s="35"/>
    </row>
    <row r="212" spans="4:13" s="9" customFormat="1" x14ac:dyDescent="0.25">
      <c r="D212" s="31"/>
      <c r="E212" s="45"/>
      <c r="F212" s="31"/>
      <c r="G212" s="31"/>
      <c r="M212" s="35"/>
    </row>
    <row r="213" spans="4:13" s="9" customFormat="1" x14ac:dyDescent="0.25">
      <c r="D213" s="31"/>
      <c r="E213" s="45"/>
      <c r="F213" s="31"/>
      <c r="G213" s="31"/>
      <c r="M213" s="35"/>
    </row>
    <row r="214" spans="4:13" s="9" customFormat="1" x14ac:dyDescent="0.25">
      <c r="D214" s="31"/>
      <c r="E214" s="45"/>
      <c r="F214" s="31"/>
      <c r="G214" s="31"/>
      <c r="M214" s="35"/>
    </row>
    <row r="215" spans="4:13" s="9" customFormat="1" x14ac:dyDescent="0.25">
      <c r="D215" s="31"/>
      <c r="E215" s="45"/>
      <c r="F215" s="31"/>
      <c r="G215" s="31"/>
      <c r="M215" s="35"/>
    </row>
    <row r="216" spans="4:13" s="9" customFormat="1" x14ac:dyDescent="0.25">
      <c r="D216" s="31"/>
      <c r="E216" s="45"/>
      <c r="F216" s="31"/>
      <c r="G216" s="31"/>
      <c r="M216" s="35"/>
    </row>
    <row r="217" spans="4:13" s="9" customFormat="1" x14ac:dyDescent="0.25">
      <c r="D217" s="31"/>
      <c r="E217" s="45"/>
      <c r="F217" s="31"/>
      <c r="G217" s="31"/>
      <c r="M217" s="35"/>
    </row>
    <row r="218" spans="4:13" s="9" customFormat="1" x14ac:dyDescent="0.25">
      <c r="D218" s="31"/>
      <c r="E218" s="45"/>
      <c r="F218" s="31"/>
      <c r="G218" s="31"/>
      <c r="M218" s="35"/>
    </row>
    <row r="219" spans="4:13" s="9" customFormat="1" x14ac:dyDescent="0.25">
      <c r="D219" s="31"/>
      <c r="E219" s="45"/>
      <c r="F219" s="31"/>
      <c r="G219" s="31"/>
      <c r="M219" s="35"/>
    </row>
    <row r="220" spans="4:13" s="9" customFormat="1" x14ac:dyDescent="0.25">
      <c r="D220" s="31"/>
      <c r="E220" s="45"/>
      <c r="F220" s="31"/>
      <c r="G220" s="31"/>
      <c r="M220" s="35"/>
    </row>
    <row r="221" spans="4:13" s="9" customFormat="1" x14ac:dyDescent="0.25">
      <c r="D221" s="31"/>
      <c r="E221" s="45"/>
      <c r="F221" s="31"/>
      <c r="G221" s="31"/>
      <c r="M221" s="35"/>
    </row>
    <row r="222" spans="4:13" s="9" customFormat="1" x14ac:dyDescent="0.25">
      <c r="D222" s="31"/>
      <c r="E222" s="45"/>
      <c r="F222" s="31"/>
      <c r="G222" s="31"/>
      <c r="M222" s="35"/>
    </row>
    <row r="223" spans="4:13" s="9" customFormat="1" x14ac:dyDescent="0.25">
      <c r="D223" s="31"/>
      <c r="E223" s="45"/>
      <c r="F223" s="31"/>
      <c r="G223" s="31"/>
      <c r="M223" s="35"/>
    </row>
    <row r="224" spans="4:13" s="9" customFormat="1" x14ac:dyDescent="0.25">
      <c r="D224" s="31"/>
      <c r="E224" s="45"/>
      <c r="F224" s="31"/>
      <c r="G224" s="31"/>
      <c r="M224" s="35"/>
    </row>
    <row r="225" spans="4:13" s="9" customFormat="1" x14ac:dyDescent="0.25">
      <c r="D225" s="31"/>
      <c r="E225" s="45"/>
      <c r="F225" s="31"/>
      <c r="G225" s="31"/>
      <c r="M225" s="35"/>
    </row>
    <row r="226" spans="4:13" s="9" customFormat="1" x14ac:dyDescent="0.25">
      <c r="D226" s="31"/>
      <c r="E226" s="45"/>
      <c r="F226" s="31"/>
      <c r="G226" s="31"/>
      <c r="M226" s="35"/>
    </row>
    <row r="227" spans="4:13" s="9" customFormat="1" x14ac:dyDescent="0.25">
      <c r="D227" s="31"/>
      <c r="E227" s="45"/>
      <c r="F227" s="31"/>
      <c r="G227" s="31"/>
      <c r="M227" s="35"/>
    </row>
    <row r="228" spans="4:13" s="9" customFormat="1" x14ac:dyDescent="0.25">
      <c r="D228" s="31"/>
      <c r="E228" s="45"/>
      <c r="F228" s="31"/>
      <c r="G228" s="31"/>
      <c r="M228" s="35"/>
    </row>
    <row r="229" spans="4:13" s="9" customFormat="1" x14ac:dyDescent="0.25">
      <c r="D229" s="31"/>
      <c r="E229" s="45"/>
      <c r="F229" s="31"/>
      <c r="G229" s="31"/>
      <c r="M229" s="35"/>
    </row>
    <row r="230" spans="4:13" s="9" customFormat="1" x14ac:dyDescent="0.25">
      <c r="D230" s="31"/>
      <c r="E230" s="45"/>
      <c r="F230" s="31"/>
      <c r="G230" s="31"/>
      <c r="M230" s="35"/>
    </row>
    <row r="231" spans="4:13" s="9" customFormat="1" x14ac:dyDescent="0.25">
      <c r="D231" s="31"/>
      <c r="E231" s="45"/>
      <c r="F231" s="31"/>
      <c r="G231" s="31"/>
      <c r="M231" s="35"/>
    </row>
    <row r="232" spans="4:13" s="9" customFormat="1" x14ac:dyDescent="0.25">
      <c r="D232" s="31"/>
      <c r="E232" s="45"/>
      <c r="F232" s="31"/>
      <c r="G232" s="31"/>
      <c r="M232" s="35"/>
    </row>
    <row r="233" spans="4:13" s="9" customFormat="1" x14ac:dyDescent="0.25">
      <c r="D233" s="31"/>
      <c r="E233" s="45"/>
      <c r="F233" s="31"/>
      <c r="G233" s="31"/>
      <c r="M233" s="35"/>
    </row>
    <row r="234" spans="4:13" s="9" customFormat="1" x14ac:dyDescent="0.25">
      <c r="D234" s="31"/>
      <c r="E234" s="45"/>
      <c r="F234" s="31"/>
      <c r="G234" s="31"/>
      <c r="M234" s="35"/>
    </row>
    <row r="235" spans="4:13" s="9" customFormat="1" x14ac:dyDescent="0.25">
      <c r="D235" s="31"/>
      <c r="E235" s="45"/>
      <c r="F235" s="31"/>
      <c r="G235" s="31"/>
      <c r="M235" s="35"/>
    </row>
    <row r="236" spans="4:13" s="9" customFormat="1" x14ac:dyDescent="0.25">
      <c r="D236" s="31"/>
      <c r="E236" s="45"/>
      <c r="F236" s="31"/>
      <c r="G236" s="31"/>
      <c r="M236" s="35"/>
    </row>
    <row r="237" spans="4:13" s="9" customFormat="1" x14ac:dyDescent="0.25">
      <c r="D237" s="31"/>
      <c r="E237" s="45"/>
      <c r="F237" s="31"/>
      <c r="G237" s="31"/>
      <c r="M237" s="35"/>
    </row>
    <row r="238" spans="4:13" s="9" customFormat="1" x14ac:dyDescent="0.25">
      <c r="D238" s="31"/>
      <c r="E238" s="45"/>
      <c r="F238" s="31"/>
      <c r="G238" s="31"/>
      <c r="M238" s="35"/>
    </row>
    <row r="239" spans="4:13" s="9" customFormat="1" x14ac:dyDescent="0.25">
      <c r="D239" s="31"/>
      <c r="E239" s="45"/>
      <c r="F239" s="31"/>
      <c r="G239" s="31"/>
      <c r="M239" s="35"/>
    </row>
    <row r="240" spans="4:13" s="9" customFormat="1" x14ac:dyDescent="0.25">
      <c r="D240" s="31"/>
      <c r="E240" s="45"/>
      <c r="F240" s="31"/>
      <c r="G240" s="31"/>
      <c r="M240" s="35"/>
    </row>
    <row r="241" spans="4:13" s="9" customFormat="1" x14ac:dyDescent="0.25">
      <c r="D241" s="31"/>
      <c r="E241" s="45"/>
      <c r="F241" s="31"/>
      <c r="G241" s="31"/>
      <c r="M241" s="35"/>
    </row>
    <row r="242" spans="4:13" s="9" customFormat="1" x14ac:dyDescent="0.25">
      <c r="D242" s="31"/>
      <c r="E242" s="45"/>
      <c r="F242" s="31"/>
      <c r="G242" s="31"/>
      <c r="M242" s="35"/>
    </row>
    <row r="243" spans="4:13" s="9" customFormat="1" x14ac:dyDescent="0.25">
      <c r="D243" s="31"/>
      <c r="E243" s="45"/>
      <c r="F243" s="31"/>
      <c r="G243" s="31"/>
      <c r="M243" s="35"/>
    </row>
    <row r="244" spans="4:13" s="9" customFormat="1" x14ac:dyDescent="0.25">
      <c r="D244" s="31"/>
      <c r="E244" s="45"/>
      <c r="F244" s="31"/>
      <c r="G244" s="31"/>
      <c r="M244" s="35"/>
    </row>
    <row r="245" spans="4:13" s="9" customFormat="1" x14ac:dyDescent="0.25">
      <c r="D245" s="31"/>
      <c r="E245" s="45"/>
      <c r="F245" s="31"/>
      <c r="G245" s="31"/>
      <c r="M245" s="35"/>
    </row>
    <row r="246" spans="4:13" s="9" customFormat="1" x14ac:dyDescent="0.25">
      <c r="D246" s="31"/>
      <c r="E246" s="45"/>
      <c r="F246" s="31"/>
      <c r="G246" s="31"/>
      <c r="M246" s="35"/>
    </row>
    <row r="247" spans="4:13" s="9" customFormat="1" x14ac:dyDescent="0.25">
      <c r="D247" s="31"/>
      <c r="E247" s="45"/>
      <c r="F247" s="31"/>
      <c r="G247" s="31"/>
      <c r="M247" s="35"/>
    </row>
    <row r="248" spans="4:13" s="9" customFormat="1" x14ac:dyDescent="0.25">
      <c r="D248" s="31"/>
      <c r="E248" s="45"/>
      <c r="F248" s="31"/>
      <c r="G248" s="31"/>
      <c r="M248" s="35"/>
    </row>
    <row r="249" spans="4:13" s="9" customFormat="1" x14ac:dyDescent="0.25">
      <c r="D249" s="31"/>
      <c r="E249" s="45"/>
      <c r="F249" s="31"/>
      <c r="G249" s="31"/>
      <c r="M249" s="35"/>
    </row>
    <row r="250" spans="4:13" s="9" customFormat="1" x14ac:dyDescent="0.25">
      <c r="D250" s="31"/>
      <c r="E250" s="45"/>
      <c r="F250" s="31"/>
      <c r="G250" s="31"/>
      <c r="M250" s="35"/>
    </row>
    <row r="251" spans="4:13" s="9" customFormat="1" x14ac:dyDescent="0.25">
      <c r="D251" s="31"/>
      <c r="E251" s="45"/>
      <c r="F251" s="31"/>
      <c r="G251" s="31"/>
      <c r="M251" s="35"/>
    </row>
    <row r="252" spans="4:13" s="9" customFormat="1" x14ac:dyDescent="0.25">
      <c r="D252" s="31"/>
      <c r="E252" s="45"/>
      <c r="F252" s="31"/>
      <c r="G252" s="31"/>
      <c r="M252" s="35"/>
    </row>
    <row r="253" spans="4:13" s="9" customFormat="1" x14ac:dyDescent="0.25">
      <c r="D253" s="31"/>
      <c r="E253" s="45"/>
      <c r="F253" s="31"/>
      <c r="G253" s="31"/>
      <c r="M253" s="35"/>
    </row>
    <row r="254" spans="4:13" s="9" customFormat="1" x14ac:dyDescent="0.25">
      <c r="D254" s="31"/>
      <c r="E254" s="45"/>
      <c r="F254" s="31"/>
      <c r="G254" s="31"/>
      <c r="M254" s="35"/>
    </row>
    <row r="255" spans="4:13" s="9" customFormat="1" x14ac:dyDescent="0.25">
      <c r="D255" s="31"/>
      <c r="E255" s="45"/>
      <c r="F255" s="31"/>
      <c r="G255" s="31"/>
      <c r="M255" s="35"/>
    </row>
    <row r="256" spans="4:13" s="9" customFormat="1" x14ac:dyDescent="0.25">
      <c r="D256" s="31"/>
      <c r="E256" s="45"/>
      <c r="F256" s="31"/>
      <c r="G256" s="31"/>
      <c r="M256" s="35"/>
    </row>
    <row r="257" spans="4:13" s="9" customFormat="1" x14ac:dyDescent="0.25">
      <c r="D257" s="31"/>
      <c r="E257" s="45"/>
      <c r="F257" s="31"/>
      <c r="G257" s="31"/>
      <c r="M257" s="35"/>
    </row>
    <row r="258" spans="4:13" s="9" customFormat="1" x14ac:dyDescent="0.25">
      <c r="D258" s="31"/>
      <c r="E258" s="45"/>
      <c r="F258" s="31"/>
      <c r="G258" s="31"/>
      <c r="M258" s="35"/>
    </row>
    <row r="259" spans="4:13" s="9" customFormat="1" x14ac:dyDescent="0.25">
      <c r="D259" s="31"/>
      <c r="E259" s="45"/>
      <c r="F259" s="31"/>
      <c r="G259" s="31"/>
      <c r="M259" s="35"/>
    </row>
    <row r="260" spans="4:13" s="9" customFormat="1" x14ac:dyDescent="0.25">
      <c r="D260" s="31"/>
      <c r="E260" s="45"/>
      <c r="F260" s="31"/>
      <c r="G260" s="31"/>
      <c r="M260" s="35"/>
    </row>
    <row r="261" spans="4:13" s="9" customFormat="1" x14ac:dyDescent="0.25">
      <c r="D261" s="31"/>
      <c r="E261" s="45"/>
      <c r="F261" s="31"/>
      <c r="G261" s="31"/>
      <c r="M261" s="35"/>
    </row>
    <row r="262" spans="4:13" s="9" customFormat="1" x14ac:dyDescent="0.25">
      <c r="D262" s="31"/>
      <c r="E262" s="45"/>
      <c r="F262" s="31"/>
      <c r="G262" s="31"/>
      <c r="M262" s="35"/>
    </row>
    <row r="263" spans="4:13" s="9" customFormat="1" x14ac:dyDescent="0.25">
      <c r="D263" s="31"/>
      <c r="E263" s="45"/>
      <c r="F263" s="31"/>
      <c r="G263" s="31"/>
      <c r="M263" s="35"/>
    </row>
    <row r="264" spans="4:13" s="9" customFormat="1" x14ac:dyDescent="0.25">
      <c r="D264" s="31"/>
      <c r="E264" s="45"/>
      <c r="F264" s="31"/>
      <c r="G264" s="31"/>
      <c r="M264" s="35"/>
    </row>
    <row r="265" spans="4:13" s="9" customFormat="1" x14ac:dyDescent="0.25">
      <c r="D265" s="31"/>
      <c r="E265" s="45"/>
      <c r="F265" s="31"/>
      <c r="G265" s="31"/>
      <c r="M265" s="35"/>
    </row>
    <row r="266" spans="4:13" s="9" customFormat="1" x14ac:dyDescent="0.25">
      <c r="D266" s="31"/>
      <c r="E266" s="45"/>
      <c r="F266" s="31"/>
      <c r="G266" s="31"/>
      <c r="M266" s="35"/>
    </row>
    <row r="267" spans="4:13" s="9" customFormat="1" x14ac:dyDescent="0.25">
      <c r="D267" s="31"/>
      <c r="E267" s="45"/>
      <c r="F267" s="31"/>
      <c r="G267" s="31"/>
      <c r="M267" s="35"/>
    </row>
    <row r="268" spans="4:13" s="9" customFormat="1" x14ac:dyDescent="0.25">
      <c r="D268" s="31"/>
      <c r="E268" s="45"/>
      <c r="F268" s="31"/>
      <c r="G268" s="31"/>
      <c r="M268" s="35"/>
    </row>
    <row r="269" spans="4:13" s="9" customFormat="1" x14ac:dyDescent="0.25">
      <c r="D269" s="31"/>
      <c r="E269" s="45"/>
      <c r="F269" s="31"/>
      <c r="G269" s="31"/>
      <c r="M269" s="35"/>
    </row>
    <row r="270" spans="4:13" s="9" customFormat="1" x14ac:dyDescent="0.25">
      <c r="D270" s="31"/>
      <c r="E270" s="45"/>
      <c r="F270" s="31"/>
      <c r="G270" s="31"/>
      <c r="M270" s="35"/>
    </row>
    <row r="271" spans="4:13" s="9" customFormat="1" x14ac:dyDescent="0.25">
      <c r="D271" s="31"/>
      <c r="E271" s="45"/>
      <c r="F271" s="31"/>
      <c r="G271" s="31"/>
      <c r="M271" s="35"/>
    </row>
    <row r="272" spans="4:13" s="9" customFormat="1" x14ac:dyDescent="0.25">
      <c r="D272" s="31"/>
      <c r="E272" s="45"/>
      <c r="F272" s="31"/>
      <c r="G272" s="31"/>
      <c r="M272" s="35"/>
    </row>
    <row r="273" spans="4:13" s="9" customFormat="1" x14ac:dyDescent="0.25">
      <c r="D273" s="31"/>
      <c r="E273" s="45"/>
      <c r="F273" s="31"/>
      <c r="G273" s="31"/>
      <c r="M273" s="35"/>
    </row>
    <row r="274" spans="4:13" s="9" customFormat="1" x14ac:dyDescent="0.25">
      <c r="D274" s="31"/>
      <c r="E274" s="45"/>
      <c r="F274" s="31"/>
      <c r="G274" s="31"/>
      <c r="M274" s="35"/>
    </row>
    <row r="275" spans="4:13" s="9" customFormat="1" x14ac:dyDescent="0.25">
      <c r="D275" s="31"/>
      <c r="E275" s="45"/>
      <c r="F275" s="31"/>
      <c r="G275" s="31"/>
      <c r="M275" s="35"/>
    </row>
    <row r="276" spans="4:13" s="9" customFormat="1" x14ac:dyDescent="0.25">
      <c r="D276" s="31"/>
      <c r="E276" s="45"/>
      <c r="F276" s="31"/>
      <c r="G276" s="31"/>
      <c r="M276" s="35"/>
    </row>
    <row r="277" spans="4:13" s="9" customFormat="1" x14ac:dyDescent="0.25">
      <c r="D277" s="31"/>
      <c r="E277" s="45"/>
      <c r="F277" s="31"/>
      <c r="G277" s="31"/>
      <c r="M277" s="35"/>
    </row>
    <row r="278" spans="4:13" s="9" customFormat="1" x14ac:dyDescent="0.25">
      <c r="D278" s="31"/>
      <c r="E278" s="45"/>
      <c r="F278" s="31"/>
      <c r="G278" s="31"/>
      <c r="M278" s="35"/>
    </row>
    <row r="279" spans="4:13" s="9" customFormat="1" x14ac:dyDescent="0.25">
      <c r="D279" s="31"/>
      <c r="E279" s="45"/>
      <c r="F279" s="31"/>
      <c r="G279" s="31"/>
      <c r="M279" s="35"/>
    </row>
    <row r="280" spans="4:13" s="9" customFormat="1" x14ac:dyDescent="0.25">
      <c r="D280" s="31"/>
      <c r="E280" s="45"/>
      <c r="F280" s="31"/>
      <c r="G280" s="31"/>
      <c r="M280" s="35"/>
    </row>
    <row r="281" spans="4:13" s="9" customFormat="1" x14ac:dyDescent="0.25">
      <c r="D281" s="31"/>
      <c r="E281" s="45"/>
      <c r="F281" s="31"/>
      <c r="G281" s="31"/>
      <c r="M281" s="35"/>
    </row>
    <row r="282" spans="4:13" s="9" customFormat="1" x14ac:dyDescent="0.25">
      <c r="D282" s="31"/>
      <c r="E282" s="45"/>
      <c r="F282" s="31"/>
      <c r="G282" s="31"/>
      <c r="M282" s="35"/>
    </row>
    <row r="283" spans="4:13" s="9" customFormat="1" x14ac:dyDescent="0.25">
      <c r="D283" s="31"/>
      <c r="E283" s="45"/>
      <c r="F283" s="31"/>
      <c r="G283" s="31"/>
      <c r="M283" s="35"/>
    </row>
    <row r="284" spans="4:13" s="9" customFormat="1" x14ac:dyDescent="0.25">
      <c r="D284" s="31"/>
      <c r="E284" s="45"/>
      <c r="F284" s="31"/>
      <c r="G284" s="31"/>
      <c r="M284" s="35"/>
    </row>
    <row r="285" spans="4:13" s="9" customFormat="1" x14ac:dyDescent="0.25">
      <c r="D285" s="31"/>
      <c r="E285" s="45"/>
      <c r="F285" s="31"/>
      <c r="G285" s="31"/>
      <c r="M285" s="35"/>
    </row>
    <row r="286" spans="4:13" s="9" customFormat="1" x14ac:dyDescent="0.25">
      <c r="D286" s="31"/>
      <c r="E286" s="45"/>
      <c r="F286" s="31"/>
      <c r="G286" s="31"/>
      <c r="M286" s="35"/>
    </row>
    <row r="287" spans="4:13" s="9" customFormat="1" x14ac:dyDescent="0.25">
      <c r="D287" s="31"/>
      <c r="E287" s="45"/>
      <c r="F287" s="31"/>
      <c r="G287" s="31"/>
      <c r="M287" s="35"/>
    </row>
    <row r="288" spans="4:13" s="9" customFormat="1" x14ac:dyDescent="0.25">
      <c r="D288" s="31"/>
      <c r="E288" s="45"/>
      <c r="F288" s="31"/>
      <c r="G288" s="31"/>
      <c r="M288" s="35"/>
    </row>
    <row r="289" spans="4:13" s="9" customFormat="1" x14ac:dyDescent="0.25">
      <c r="D289" s="31"/>
      <c r="E289" s="45"/>
      <c r="F289" s="31"/>
      <c r="G289" s="31"/>
      <c r="M289" s="35"/>
    </row>
    <row r="290" spans="4:13" s="9" customFormat="1" x14ac:dyDescent="0.25">
      <c r="D290" s="31"/>
      <c r="E290" s="45"/>
      <c r="F290" s="31"/>
      <c r="G290" s="31"/>
      <c r="M290" s="35"/>
    </row>
    <row r="291" spans="4:13" s="9" customFormat="1" x14ac:dyDescent="0.25">
      <c r="D291" s="31"/>
      <c r="E291" s="45"/>
      <c r="F291" s="31"/>
      <c r="G291" s="31"/>
      <c r="M291" s="35"/>
    </row>
    <row r="292" spans="4:13" s="9" customFormat="1" x14ac:dyDescent="0.25">
      <c r="D292" s="31"/>
      <c r="E292" s="45"/>
      <c r="F292" s="31"/>
      <c r="G292" s="31"/>
      <c r="M292" s="35"/>
    </row>
    <row r="293" spans="4:13" s="9" customFormat="1" x14ac:dyDescent="0.25">
      <c r="D293" s="31"/>
      <c r="E293" s="45"/>
      <c r="F293" s="31"/>
      <c r="G293" s="31"/>
      <c r="M293" s="35"/>
    </row>
    <row r="294" spans="4:13" s="9" customFormat="1" x14ac:dyDescent="0.25">
      <c r="D294" s="31"/>
      <c r="E294" s="45"/>
      <c r="F294" s="31"/>
      <c r="G294" s="31"/>
      <c r="M294" s="35"/>
    </row>
    <row r="295" spans="4:13" s="9" customFormat="1" x14ac:dyDescent="0.25">
      <c r="D295" s="31"/>
      <c r="E295" s="45"/>
      <c r="F295" s="31"/>
      <c r="G295" s="31"/>
      <c r="M295" s="35"/>
    </row>
    <row r="296" spans="4:13" s="9" customFormat="1" x14ac:dyDescent="0.25">
      <c r="D296" s="31"/>
      <c r="E296" s="45"/>
      <c r="F296" s="31"/>
      <c r="G296" s="31"/>
      <c r="M296" s="35"/>
    </row>
    <row r="297" spans="4:13" s="9" customFormat="1" x14ac:dyDescent="0.25">
      <c r="D297" s="31"/>
      <c r="E297" s="45"/>
      <c r="F297" s="31"/>
      <c r="G297" s="31"/>
      <c r="M297" s="35"/>
    </row>
    <row r="298" spans="4:13" s="9" customFormat="1" x14ac:dyDescent="0.25">
      <c r="D298" s="31"/>
      <c r="E298" s="45"/>
      <c r="F298" s="31"/>
      <c r="G298" s="31"/>
      <c r="M298" s="35"/>
    </row>
    <row r="299" spans="4:13" s="9" customFormat="1" x14ac:dyDescent="0.25">
      <c r="D299" s="31"/>
      <c r="E299" s="45"/>
      <c r="F299" s="31"/>
      <c r="G299" s="31"/>
      <c r="M299" s="35"/>
    </row>
    <row r="300" spans="4:13" s="9" customFormat="1" x14ac:dyDescent="0.25">
      <c r="D300" s="31"/>
      <c r="E300" s="45"/>
      <c r="F300" s="31"/>
      <c r="G300" s="31"/>
      <c r="M300" s="35"/>
    </row>
    <row r="301" spans="4:13" s="9" customFormat="1" x14ac:dyDescent="0.25">
      <c r="D301" s="31"/>
      <c r="E301" s="45"/>
      <c r="F301" s="31"/>
      <c r="G301" s="31"/>
      <c r="M301" s="35"/>
    </row>
    <row r="302" spans="4:13" s="9" customFormat="1" x14ac:dyDescent="0.25">
      <c r="D302" s="31"/>
      <c r="E302" s="45"/>
      <c r="F302" s="31"/>
      <c r="G302" s="31"/>
      <c r="M302" s="35"/>
    </row>
    <row r="303" spans="4:13" s="9" customFormat="1" x14ac:dyDescent="0.25">
      <c r="D303" s="31"/>
      <c r="E303" s="45"/>
      <c r="F303" s="31"/>
      <c r="G303" s="31"/>
      <c r="M303" s="35"/>
    </row>
    <row r="304" spans="4:13" s="9" customFormat="1" x14ac:dyDescent="0.25">
      <c r="D304" s="31"/>
      <c r="E304" s="45"/>
      <c r="F304" s="31"/>
      <c r="G304" s="31"/>
      <c r="M304" s="35"/>
    </row>
    <row r="305" spans="4:13" s="9" customFormat="1" x14ac:dyDescent="0.25">
      <c r="D305" s="31"/>
      <c r="E305" s="45"/>
      <c r="F305" s="31"/>
      <c r="G305" s="31"/>
      <c r="M305" s="35"/>
    </row>
    <row r="306" spans="4:13" s="9" customFormat="1" x14ac:dyDescent="0.25">
      <c r="D306" s="31"/>
      <c r="E306" s="45"/>
      <c r="F306" s="31"/>
      <c r="G306" s="31"/>
      <c r="M306" s="35"/>
    </row>
    <row r="307" spans="4:13" s="9" customFormat="1" x14ac:dyDescent="0.25">
      <c r="D307" s="31"/>
      <c r="E307" s="45"/>
      <c r="F307" s="31"/>
      <c r="G307" s="31"/>
      <c r="M307" s="35"/>
    </row>
    <row r="308" spans="4:13" s="9" customFormat="1" x14ac:dyDescent="0.25">
      <c r="D308" s="31"/>
      <c r="E308" s="45"/>
      <c r="F308" s="31"/>
      <c r="G308" s="31"/>
      <c r="M308" s="35"/>
    </row>
    <row r="309" spans="4:13" s="9" customFormat="1" x14ac:dyDescent="0.25">
      <c r="D309" s="31"/>
      <c r="E309" s="45"/>
      <c r="F309" s="31"/>
      <c r="G309" s="31"/>
      <c r="M309" s="35"/>
    </row>
    <row r="310" spans="4:13" s="9" customFormat="1" x14ac:dyDescent="0.25">
      <c r="D310" s="31"/>
      <c r="E310" s="45"/>
      <c r="F310" s="31"/>
      <c r="G310" s="31"/>
      <c r="M310" s="35"/>
    </row>
    <row r="311" spans="4:13" s="9" customFormat="1" x14ac:dyDescent="0.25">
      <c r="D311" s="31"/>
      <c r="E311" s="45"/>
      <c r="F311" s="31"/>
      <c r="G311" s="31"/>
      <c r="M311" s="35"/>
    </row>
    <row r="312" spans="4:13" s="9" customFormat="1" x14ac:dyDescent="0.25">
      <c r="D312" s="31"/>
      <c r="E312" s="45"/>
      <c r="F312" s="31"/>
      <c r="G312" s="31"/>
      <c r="M312" s="35"/>
    </row>
    <row r="313" spans="4:13" s="9" customFormat="1" x14ac:dyDescent="0.25">
      <c r="D313" s="31"/>
      <c r="E313" s="45"/>
      <c r="F313" s="31"/>
      <c r="G313" s="31"/>
      <c r="M313" s="35"/>
    </row>
    <row r="314" spans="4:13" s="9" customFormat="1" x14ac:dyDescent="0.25">
      <c r="D314" s="31"/>
      <c r="E314" s="45"/>
      <c r="F314" s="31"/>
      <c r="G314" s="31"/>
      <c r="M314" s="35"/>
    </row>
    <row r="315" spans="4:13" s="9" customFormat="1" x14ac:dyDescent="0.25">
      <c r="D315" s="31"/>
      <c r="E315" s="45"/>
      <c r="F315" s="31"/>
      <c r="G315" s="31"/>
      <c r="M315" s="35"/>
    </row>
    <row r="316" spans="4:13" s="9" customFormat="1" x14ac:dyDescent="0.25">
      <c r="D316" s="31"/>
      <c r="E316" s="45"/>
      <c r="F316" s="31"/>
      <c r="G316" s="31"/>
      <c r="M316" s="35"/>
    </row>
    <row r="317" spans="4:13" s="9" customFormat="1" x14ac:dyDescent="0.25">
      <c r="D317" s="31"/>
      <c r="E317" s="45"/>
      <c r="F317" s="31"/>
      <c r="G317" s="31"/>
      <c r="M317" s="35"/>
    </row>
    <row r="318" spans="4:13" s="9" customFormat="1" x14ac:dyDescent="0.25">
      <c r="D318" s="31"/>
      <c r="E318" s="45"/>
      <c r="F318" s="31"/>
      <c r="G318" s="31"/>
      <c r="M318" s="35"/>
    </row>
    <row r="319" spans="4:13" s="9" customFormat="1" x14ac:dyDescent="0.25">
      <c r="D319" s="31"/>
      <c r="E319" s="45"/>
      <c r="F319" s="31"/>
      <c r="G319" s="31"/>
      <c r="M319" s="35"/>
    </row>
    <row r="320" spans="4:13" s="9" customFormat="1" x14ac:dyDescent="0.25">
      <c r="D320" s="31"/>
      <c r="E320" s="45"/>
      <c r="F320" s="31"/>
      <c r="G320" s="31"/>
      <c r="M320" s="35"/>
    </row>
    <row r="321" spans="4:13" s="9" customFormat="1" x14ac:dyDescent="0.25">
      <c r="D321" s="31"/>
      <c r="E321" s="45"/>
      <c r="F321" s="31"/>
      <c r="G321" s="31"/>
      <c r="M321" s="35"/>
    </row>
    <row r="322" spans="4:13" s="9" customFormat="1" x14ac:dyDescent="0.25">
      <c r="D322" s="31"/>
      <c r="E322" s="45"/>
      <c r="F322" s="31"/>
      <c r="G322" s="31"/>
      <c r="M322" s="35"/>
    </row>
    <row r="323" spans="4:13" s="9" customFormat="1" x14ac:dyDescent="0.25">
      <c r="D323" s="31"/>
      <c r="E323" s="45"/>
      <c r="F323" s="31"/>
      <c r="G323" s="31"/>
      <c r="M323" s="35"/>
    </row>
    <row r="324" spans="4:13" s="9" customFormat="1" x14ac:dyDescent="0.25">
      <c r="D324" s="31"/>
      <c r="E324" s="45"/>
      <c r="F324" s="31"/>
      <c r="G324" s="31"/>
      <c r="M324" s="35"/>
    </row>
    <row r="325" spans="4:13" s="9" customFormat="1" x14ac:dyDescent="0.25">
      <c r="D325" s="31"/>
      <c r="E325" s="45"/>
      <c r="F325" s="31"/>
      <c r="G325" s="31"/>
      <c r="M325" s="35"/>
    </row>
    <row r="326" spans="4:13" s="9" customFormat="1" x14ac:dyDescent="0.25">
      <c r="D326" s="31"/>
      <c r="E326" s="45"/>
      <c r="F326" s="31"/>
      <c r="G326" s="31"/>
      <c r="M326" s="35"/>
    </row>
    <row r="327" spans="4:13" s="9" customFormat="1" x14ac:dyDescent="0.25">
      <c r="D327" s="31"/>
      <c r="E327" s="45"/>
      <c r="F327" s="31"/>
      <c r="G327" s="31"/>
      <c r="M327" s="35"/>
    </row>
    <row r="328" spans="4:13" s="9" customFormat="1" x14ac:dyDescent="0.25">
      <c r="D328" s="31"/>
      <c r="E328" s="45"/>
      <c r="F328" s="31"/>
      <c r="G328" s="31"/>
      <c r="M328" s="35"/>
    </row>
    <row r="329" spans="4:13" s="9" customFormat="1" x14ac:dyDescent="0.25">
      <c r="D329" s="31"/>
      <c r="E329" s="45"/>
      <c r="F329" s="31"/>
      <c r="G329" s="31"/>
      <c r="M329" s="35"/>
    </row>
    <row r="330" spans="4:13" s="9" customFormat="1" x14ac:dyDescent="0.25">
      <c r="D330" s="31"/>
      <c r="E330" s="45"/>
      <c r="F330" s="31"/>
      <c r="G330" s="31"/>
      <c r="M330" s="35"/>
    </row>
    <row r="331" spans="4:13" s="9" customFormat="1" x14ac:dyDescent="0.25">
      <c r="D331" s="31"/>
      <c r="E331" s="45"/>
      <c r="F331" s="31"/>
      <c r="G331" s="31"/>
      <c r="M331" s="35"/>
    </row>
    <row r="332" spans="4:13" s="9" customFormat="1" x14ac:dyDescent="0.25">
      <c r="D332" s="31"/>
      <c r="E332" s="45"/>
      <c r="F332" s="31"/>
      <c r="G332" s="31"/>
      <c r="M332" s="35"/>
    </row>
    <row r="333" spans="4:13" s="9" customFormat="1" x14ac:dyDescent="0.25">
      <c r="D333" s="31"/>
      <c r="E333" s="45"/>
      <c r="F333" s="31"/>
      <c r="G333" s="31"/>
      <c r="M333" s="35"/>
    </row>
    <row r="334" spans="4:13" s="9" customFormat="1" x14ac:dyDescent="0.25">
      <c r="D334" s="31"/>
      <c r="E334" s="45"/>
      <c r="F334" s="31"/>
      <c r="G334" s="31"/>
      <c r="M334" s="35"/>
    </row>
    <row r="335" spans="4:13" s="9" customFormat="1" x14ac:dyDescent="0.25">
      <c r="D335" s="31"/>
      <c r="E335" s="45"/>
      <c r="F335" s="31"/>
      <c r="G335" s="31"/>
      <c r="M335" s="35"/>
    </row>
    <row r="336" spans="4:13" s="9" customFormat="1" x14ac:dyDescent="0.25">
      <c r="D336" s="31"/>
      <c r="E336" s="45"/>
      <c r="F336" s="31"/>
      <c r="G336" s="31"/>
      <c r="M336" s="35"/>
    </row>
    <row r="337" spans="4:13" s="9" customFormat="1" x14ac:dyDescent="0.25">
      <c r="D337" s="31"/>
      <c r="E337" s="45"/>
      <c r="F337" s="31"/>
      <c r="G337" s="31"/>
      <c r="M337" s="35"/>
    </row>
    <row r="338" spans="4:13" s="9" customFormat="1" x14ac:dyDescent="0.25">
      <c r="D338" s="31"/>
      <c r="E338" s="45"/>
      <c r="F338" s="31"/>
      <c r="G338" s="31"/>
      <c r="M338" s="35"/>
    </row>
    <row r="339" spans="4:13" s="9" customFormat="1" x14ac:dyDescent="0.25">
      <c r="D339" s="31"/>
      <c r="E339" s="45"/>
      <c r="F339" s="31"/>
      <c r="G339" s="31"/>
      <c r="M339" s="35"/>
    </row>
    <row r="340" spans="4:13" s="9" customFormat="1" x14ac:dyDescent="0.25">
      <c r="D340" s="31"/>
      <c r="E340" s="45"/>
      <c r="F340" s="31"/>
      <c r="G340" s="31"/>
      <c r="M340" s="35"/>
    </row>
    <row r="341" spans="4:13" s="9" customFormat="1" x14ac:dyDescent="0.25">
      <c r="D341" s="31"/>
      <c r="E341" s="45"/>
      <c r="F341" s="31"/>
      <c r="G341" s="31"/>
      <c r="M341" s="35"/>
    </row>
    <row r="342" spans="4:13" s="9" customFormat="1" x14ac:dyDescent="0.25">
      <c r="D342" s="31"/>
      <c r="E342" s="45"/>
      <c r="F342" s="31"/>
      <c r="G342" s="31"/>
      <c r="M342" s="35"/>
    </row>
    <row r="343" spans="4:13" s="9" customFormat="1" x14ac:dyDescent="0.25">
      <c r="D343" s="31"/>
      <c r="E343" s="45"/>
      <c r="F343" s="31"/>
      <c r="G343" s="31"/>
      <c r="M343" s="35"/>
    </row>
    <row r="344" spans="4:13" s="9" customFormat="1" x14ac:dyDescent="0.25">
      <c r="D344" s="31"/>
      <c r="E344" s="45"/>
      <c r="F344" s="31"/>
      <c r="G344" s="31"/>
      <c r="M344" s="35"/>
    </row>
    <row r="345" spans="4:13" s="9" customFormat="1" x14ac:dyDescent="0.25">
      <c r="D345" s="31"/>
      <c r="E345" s="45"/>
      <c r="F345" s="31"/>
      <c r="G345" s="31"/>
      <c r="M345" s="35"/>
    </row>
    <row r="346" spans="4:13" s="9" customFormat="1" x14ac:dyDescent="0.25">
      <c r="D346" s="31"/>
      <c r="E346" s="45"/>
      <c r="F346" s="31"/>
      <c r="G346" s="31"/>
      <c r="M346" s="35"/>
    </row>
    <row r="347" spans="4:13" s="9" customFormat="1" x14ac:dyDescent="0.25">
      <c r="D347" s="31"/>
      <c r="E347" s="45"/>
      <c r="F347" s="31"/>
      <c r="G347" s="31"/>
      <c r="M347" s="35"/>
    </row>
    <row r="348" spans="4:13" s="9" customFormat="1" x14ac:dyDescent="0.25">
      <c r="D348" s="31"/>
      <c r="E348" s="45"/>
      <c r="F348" s="31"/>
      <c r="G348" s="31"/>
      <c r="M348" s="35"/>
    </row>
    <row r="349" spans="4:13" s="9" customFormat="1" x14ac:dyDescent="0.25">
      <c r="D349" s="31"/>
      <c r="E349" s="45"/>
      <c r="F349" s="31"/>
      <c r="G349" s="31"/>
      <c r="M349" s="35"/>
    </row>
    <row r="350" spans="4:13" s="9" customFormat="1" x14ac:dyDescent="0.25">
      <c r="D350" s="31"/>
      <c r="E350" s="45"/>
      <c r="F350" s="31"/>
      <c r="G350" s="31"/>
      <c r="M350" s="35"/>
    </row>
    <row r="351" spans="4:13" s="9" customFormat="1" x14ac:dyDescent="0.25">
      <c r="D351" s="31"/>
      <c r="E351" s="45"/>
      <c r="F351" s="31"/>
      <c r="G351" s="31"/>
      <c r="M351" s="35"/>
    </row>
    <row r="352" spans="4:13" s="9" customFormat="1" x14ac:dyDescent="0.25">
      <c r="D352" s="31"/>
      <c r="E352" s="45"/>
      <c r="F352" s="31"/>
      <c r="G352" s="31"/>
      <c r="M352" s="35"/>
    </row>
    <row r="353" spans="4:13" s="9" customFormat="1" x14ac:dyDescent="0.25">
      <c r="D353" s="31"/>
      <c r="E353" s="45"/>
      <c r="F353" s="31"/>
      <c r="G353" s="31"/>
      <c r="M353" s="35"/>
    </row>
    <row r="354" spans="4:13" s="9" customFormat="1" x14ac:dyDescent="0.25">
      <c r="D354" s="31"/>
      <c r="E354" s="45"/>
      <c r="F354" s="31"/>
      <c r="G354" s="31"/>
      <c r="M354" s="35"/>
    </row>
    <row r="355" spans="4:13" s="9" customFormat="1" x14ac:dyDescent="0.25">
      <c r="D355" s="31"/>
      <c r="E355" s="45"/>
      <c r="F355" s="31"/>
      <c r="G355" s="31"/>
      <c r="M355" s="35"/>
    </row>
    <row r="356" spans="4:13" s="9" customFormat="1" x14ac:dyDescent="0.25">
      <c r="D356" s="31"/>
      <c r="E356" s="45"/>
      <c r="F356" s="31"/>
      <c r="G356" s="31"/>
      <c r="M356" s="35"/>
    </row>
    <row r="357" spans="4:13" s="9" customFormat="1" x14ac:dyDescent="0.25">
      <c r="D357" s="31"/>
      <c r="E357" s="45"/>
      <c r="F357" s="31"/>
      <c r="G357" s="31"/>
      <c r="M357" s="35"/>
    </row>
    <row r="358" spans="4:13" s="9" customFormat="1" x14ac:dyDescent="0.25">
      <c r="D358" s="31"/>
      <c r="E358" s="45"/>
      <c r="F358" s="31"/>
      <c r="G358" s="31"/>
      <c r="M358" s="35"/>
    </row>
    <row r="359" spans="4:13" s="9" customFormat="1" x14ac:dyDescent="0.25">
      <c r="D359" s="31"/>
      <c r="E359" s="45"/>
      <c r="F359" s="31"/>
      <c r="G359" s="31"/>
      <c r="M359" s="35"/>
    </row>
    <row r="360" spans="4:13" s="9" customFormat="1" x14ac:dyDescent="0.25">
      <c r="D360" s="31"/>
      <c r="E360" s="45"/>
      <c r="F360" s="31"/>
      <c r="G360" s="31"/>
      <c r="M360" s="35"/>
    </row>
    <row r="361" spans="4:13" s="9" customFormat="1" x14ac:dyDescent="0.25">
      <c r="D361" s="31"/>
      <c r="E361" s="45"/>
      <c r="F361" s="31"/>
      <c r="G361" s="31"/>
      <c r="M361" s="35"/>
    </row>
    <row r="362" spans="4:13" s="9" customFormat="1" x14ac:dyDescent="0.25">
      <c r="D362" s="31"/>
      <c r="E362" s="45"/>
      <c r="F362" s="31"/>
      <c r="G362" s="31"/>
      <c r="M362" s="35"/>
    </row>
    <row r="363" spans="4:13" s="9" customFormat="1" x14ac:dyDescent="0.25">
      <c r="D363" s="31"/>
      <c r="E363" s="45"/>
      <c r="F363" s="31"/>
      <c r="G363" s="31"/>
      <c r="M363" s="35"/>
    </row>
    <row r="364" spans="4:13" s="9" customFormat="1" x14ac:dyDescent="0.25">
      <c r="D364" s="31"/>
      <c r="E364" s="45"/>
      <c r="F364" s="31"/>
      <c r="G364" s="31"/>
      <c r="M364" s="35"/>
    </row>
    <row r="365" spans="4:13" s="9" customFormat="1" x14ac:dyDescent="0.25">
      <c r="D365" s="31"/>
      <c r="E365" s="45"/>
      <c r="F365" s="31"/>
      <c r="G365" s="31"/>
      <c r="M365" s="35"/>
    </row>
    <row r="366" spans="4:13" s="9" customFormat="1" x14ac:dyDescent="0.25">
      <c r="D366" s="31"/>
      <c r="E366" s="45"/>
      <c r="F366" s="31"/>
      <c r="G366" s="31"/>
      <c r="M366" s="35"/>
    </row>
    <row r="367" spans="4:13" s="9" customFormat="1" x14ac:dyDescent="0.25">
      <c r="D367" s="31"/>
      <c r="E367" s="45"/>
      <c r="F367" s="31"/>
      <c r="G367" s="31"/>
      <c r="M367" s="35"/>
    </row>
    <row r="368" spans="4:13" s="9" customFormat="1" x14ac:dyDescent="0.25">
      <c r="D368" s="31"/>
      <c r="E368" s="45"/>
      <c r="F368" s="31"/>
      <c r="G368" s="31"/>
      <c r="M368" s="35"/>
    </row>
    <row r="369" spans="4:13" s="9" customFormat="1" x14ac:dyDescent="0.25">
      <c r="D369" s="31"/>
      <c r="E369" s="45"/>
      <c r="F369" s="31"/>
      <c r="G369" s="31"/>
      <c r="M369" s="35"/>
    </row>
    <row r="370" spans="4:13" s="9" customFormat="1" x14ac:dyDescent="0.25">
      <c r="D370" s="31"/>
      <c r="E370" s="45"/>
      <c r="F370" s="31"/>
      <c r="G370" s="31"/>
      <c r="M370" s="35"/>
    </row>
    <row r="371" spans="4:13" s="9" customFormat="1" x14ac:dyDescent="0.25">
      <c r="D371" s="31"/>
      <c r="E371" s="45"/>
      <c r="F371" s="31"/>
      <c r="G371" s="31"/>
      <c r="M371" s="35"/>
    </row>
    <row r="372" spans="4:13" s="9" customFormat="1" x14ac:dyDescent="0.25">
      <c r="D372" s="31"/>
      <c r="E372" s="45"/>
      <c r="F372" s="31"/>
      <c r="G372" s="31"/>
      <c r="M372" s="35"/>
    </row>
    <row r="373" spans="4:13" s="9" customFormat="1" x14ac:dyDescent="0.25">
      <c r="D373" s="31"/>
      <c r="E373" s="45"/>
      <c r="F373" s="31"/>
      <c r="G373" s="31"/>
      <c r="M373" s="35"/>
    </row>
    <row r="374" spans="4:13" s="9" customFormat="1" x14ac:dyDescent="0.25">
      <c r="D374" s="31"/>
      <c r="E374" s="45"/>
      <c r="F374" s="31"/>
      <c r="G374" s="31"/>
      <c r="M374" s="35"/>
    </row>
    <row r="375" spans="4:13" s="9" customFormat="1" x14ac:dyDescent="0.25">
      <c r="D375" s="31"/>
      <c r="E375" s="45"/>
      <c r="F375" s="31"/>
      <c r="G375" s="31"/>
      <c r="M375" s="35"/>
    </row>
    <row r="376" spans="4:13" s="9" customFormat="1" x14ac:dyDescent="0.25">
      <c r="D376" s="31"/>
      <c r="E376" s="45"/>
      <c r="F376" s="31"/>
      <c r="G376" s="31"/>
      <c r="M376" s="35"/>
    </row>
    <row r="377" spans="4:13" s="9" customFormat="1" x14ac:dyDescent="0.25">
      <c r="D377" s="31"/>
      <c r="E377" s="45"/>
      <c r="F377" s="31"/>
      <c r="G377" s="31"/>
      <c r="M377" s="35"/>
    </row>
    <row r="378" spans="4:13" s="9" customFormat="1" x14ac:dyDescent="0.25">
      <c r="D378" s="31"/>
      <c r="E378" s="45"/>
      <c r="F378" s="31"/>
      <c r="G378" s="31"/>
      <c r="M378" s="35"/>
    </row>
    <row r="379" spans="4:13" s="9" customFormat="1" x14ac:dyDescent="0.25">
      <c r="D379" s="31"/>
      <c r="E379" s="45"/>
      <c r="F379" s="31"/>
      <c r="G379" s="31"/>
      <c r="M379" s="35"/>
    </row>
    <row r="380" spans="4:13" s="9" customFormat="1" x14ac:dyDescent="0.25">
      <c r="D380" s="31"/>
      <c r="E380" s="45"/>
      <c r="F380" s="31"/>
      <c r="G380" s="31"/>
      <c r="M380" s="35"/>
    </row>
    <row r="381" spans="4:13" s="9" customFormat="1" x14ac:dyDescent="0.25">
      <c r="D381" s="31"/>
      <c r="E381" s="45"/>
      <c r="F381" s="31"/>
      <c r="G381" s="31"/>
      <c r="M381" s="35"/>
    </row>
    <row r="382" spans="4:13" s="9" customFormat="1" x14ac:dyDescent="0.25">
      <c r="D382" s="31"/>
      <c r="E382" s="45"/>
      <c r="F382" s="31"/>
      <c r="G382" s="31"/>
      <c r="M382" s="35"/>
    </row>
    <row r="383" spans="4:13" s="9" customFormat="1" x14ac:dyDescent="0.25">
      <c r="D383" s="31"/>
      <c r="E383" s="45"/>
      <c r="F383" s="31"/>
      <c r="G383" s="31"/>
      <c r="M383" s="35"/>
    </row>
    <row r="384" spans="4:13" s="9" customFormat="1" x14ac:dyDescent="0.25">
      <c r="D384" s="31"/>
      <c r="E384" s="45"/>
      <c r="F384" s="31"/>
      <c r="G384" s="31"/>
      <c r="M384" s="35"/>
    </row>
    <row r="385" spans="4:13" s="9" customFormat="1" x14ac:dyDescent="0.25">
      <c r="D385" s="31"/>
      <c r="E385" s="45"/>
      <c r="F385" s="31"/>
      <c r="G385" s="31"/>
      <c r="M385" s="35"/>
    </row>
    <row r="386" spans="4:13" s="9" customFormat="1" x14ac:dyDescent="0.25">
      <c r="D386" s="31"/>
      <c r="E386" s="45"/>
      <c r="F386" s="31"/>
      <c r="G386" s="31"/>
      <c r="M386" s="35"/>
    </row>
    <row r="387" spans="4:13" s="9" customFormat="1" x14ac:dyDescent="0.25">
      <c r="D387" s="31"/>
      <c r="E387" s="45"/>
      <c r="F387" s="31"/>
      <c r="G387" s="31"/>
      <c r="M387" s="35"/>
    </row>
    <row r="388" spans="4:13" s="9" customFormat="1" x14ac:dyDescent="0.25">
      <c r="D388" s="31"/>
      <c r="E388" s="45"/>
      <c r="F388" s="31"/>
      <c r="G388" s="31"/>
      <c r="M388" s="35"/>
    </row>
    <row r="389" spans="4:13" s="9" customFormat="1" x14ac:dyDescent="0.25">
      <c r="D389" s="31"/>
      <c r="E389" s="45"/>
      <c r="F389" s="31"/>
      <c r="G389" s="31"/>
      <c r="M389" s="35"/>
    </row>
    <row r="390" spans="4:13" s="9" customFormat="1" x14ac:dyDescent="0.25">
      <c r="D390" s="31"/>
      <c r="E390" s="45"/>
      <c r="F390" s="31"/>
      <c r="G390" s="31"/>
      <c r="M390" s="35"/>
    </row>
    <row r="391" spans="4:13" s="9" customFormat="1" x14ac:dyDescent="0.25">
      <c r="D391" s="31"/>
      <c r="E391" s="45"/>
      <c r="F391" s="31"/>
      <c r="G391" s="31"/>
      <c r="M391" s="35"/>
    </row>
    <row r="392" spans="4:13" s="9" customFormat="1" x14ac:dyDescent="0.25">
      <c r="D392" s="31"/>
      <c r="E392" s="45"/>
      <c r="F392" s="31"/>
      <c r="G392" s="31"/>
      <c r="M392" s="35"/>
    </row>
    <row r="393" spans="4:13" s="9" customFormat="1" x14ac:dyDescent="0.25">
      <c r="D393" s="31"/>
      <c r="E393" s="45"/>
      <c r="F393" s="31"/>
      <c r="G393" s="31"/>
      <c r="M393" s="35"/>
    </row>
    <row r="394" spans="4:13" s="9" customFormat="1" x14ac:dyDescent="0.25">
      <c r="D394" s="31"/>
      <c r="E394" s="45"/>
      <c r="F394" s="31"/>
      <c r="G394" s="31"/>
      <c r="M394" s="35"/>
    </row>
    <row r="395" spans="4:13" s="9" customFormat="1" x14ac:dyDescent="0.25">
      <c r="D395" s="31"/>
      <c r="E395" s="45"/>
      <c r="F395" s="31"/>
      <c r="G395" s="31"/>
      <c r="M395" s="35"/>
    </row>
    <row r="396" spans="4:13" s="9" customFormat="1" x14ac:dyDescent="0.25">
      <c r="D396" s="31"/>
      <c r="E396" s="45"/>
      <c r="F396" s="31"/>
      <c r="G396" s="31"/>
      <c r="M396" s="35"/>
    </row>
    <row r="397" spans="4:13" s="9" customFormat="1" x14ac:dyDescent="0.25">
      <c r="D397" s="31"/>
      <c r="E397" s="45"/>
      <c r="F397" s="31"/>
      <c r="G397" s="31"/>
      <c r="M397" s="35"/>
    </row>
    <row r="398" spans="4:13" s="9" customFormat="1" x14ac:dyDescent="0.25">
      <c r="D398" s="31"/>
      <c r="E398" s="45"/>
      <c r="F398" s="31"/>
      <c r="G398" s="31"/>
      <c r="M398" s="35"/>
    </row>
    <row r="399" spans="4:13" s="9" customFormat="1" x14ac:dyDescent="0.25">
      <c r="D399" s="31"/>
      <c r="E399" s="45"/>
      <c r="F399" s="31"/>
      <c r="G399" s="31"/>
      <c r="M399" s="35"/>
    </row>
    <row r="400" spans="4:13" s="9" customFormat="1" x14ac:dyDescent="0.25">
      <c r="D400" s="31"/>
      <c r="E400" s="45"/>
      <c r="F400" s="31"/>
      <c r="G400" s="31"/>
      <c r="M400" s="35"/>
    </row>
    <row r="401" spans="4:13" s="9" customFormat="1" x14ac:dyDescent="0.25">
      <c r="D401" s="31"/>
      <c r="E401" s="45"/>
      <c r="F401" s="31"/>
      <c r="G401" s="31"/>
      <c r="M401" s="35"/>
    </row>
    <row r="402" spans="4:13" s="9" customFormat="1" x14ac:dyDescent="0.25">
      <c r="D402" s="31"/>
      <c r="E402" s="45"/>
      <c r="F402" s="31"/>
      <c r="G402" s="31"/>
      <c r="M402" s="35"/>
    </row>
    <row r="403" spans="4:13" s="9" customFormat="1" x14ac:dyDescent="0.25">
      <c r="D403" s="31"/>
      <c r="E403" s="45"/>
      <c r="F403" s="31"/>
      <c r="G403" s="31"/>
      <c r="M403" s="35"/>
    </row>
    <row r="404" spans="4:13" s="9" customFormat="1" x14ac:dyDescent="0.25">
      <c r="D404" s="31"/>
      <c r="E404" s="45"/>
      <c r="F404" s="31"/>
      <c r="G404" s="31"/>
      <c r="M404" s="35"/>
    </row>
    <row r="405" spans="4:13" s="9" customFormat="1" x14ac:dyDescent="0.25">
      <c r="D405" s="31"/>
      <c r="E405" s="45"/>
      <c r="F405" s="31"/>
      <c r="G405" s="31"/>
      <c r="M405" s="35"/>
    </row>
    <row r="406" spans="4:13" s="9" customFormat="1" x14ac:dyDescent="0.25">
      <c r="D406" s="31"/>
      <c r="E406" s="45"/>
      <c r="F406" s="31"/>
      <c r="G406" s="31"/>
      <c r="M406" s="35"/>
    </row>
    <row r="407" spans="4:13" s="9" customFormat="1" x14ac:dyDescent="0.25">
      <c r="D407" s="31"/>
      <c r="E407" s="45"/>
      <c r="F407" s="31"/>
      <c r="G407" s="31"/>
      <c r="M407" s="35"/>
    </row>
    <row r="408" spans="4:13" s="9" customFormat="1" x14ac:dyDescent="0.25">
      <c r="D408" s="31"/>
      <c r="E408" s="45"/>
      <c r="F408" s="31"/>
      <c r="G408" s="31"/>
      <c r="M408" s="35"/>
    </row>
    <row r="409" spans="4:13" s="9" customFormat="1" x14ac:dyDescent="0.25">
      <c r="D409" s="31"/>
      <c r="E409" s="45"/>
      <c r="F409" s="31"/>
      <c r="G409" s="31"/>
      <c r="M409" s="35"/>
    </row>
    <row r="410" spans="4:13" s="9" customFormat="1" x14ac:dyDescent="0.25">
      <c r="D410" s="31"/>
      <c r="E410" s="45"/>
      <c r="F410" s="31"/>
      <c r="G410" s="31"/>
      <c r="M410" s="35"/>
    </row>
    <row r="411" spans="4:13" s="9" customFormat="1" x14ac:dyDescent="0.25">
      <c r="D411" s="31"/>
      <c r="E411" s="45"/>
      <c r="F411" s="31"/>
      <c r="G411" s="31"/>
      <c r="M411" s="35"/>
    </row>
    <row r="412" spans="4:13" s="9" customFormat="1" x14ac:dyDescent="0.25">
      <c r="D412" s="31"/>
      <c r="E412" s="45"/>
      <c r="F412" s="31"/>
      <c r="G412" s="31"/>
      <c r="M412" s="35"/>
    </row>
    <row r="413" spans="4:13" s="9" customFormat="1" x14ac:dyDescent="0.25">
      <c r="D413" s="31"/>
      <c r="E413" s="45"/>
      <c r="F413" s="31"/>
      <c r="G413" s="31"/>
      <c r="M413" s="35"/>
    </row>
    <row r="414" spans="4:13" s="9" customFormat="1" x14ac:dyDescent="0.25">
      <c r="D414" s="31"/>
      <c r="E414" s="45"/>
      <c r="F414" s="31"/>
      <c r="G414" s="31"/>
      <c r="M414" s="35"/>
    </row>
    <row r="415" spans="4:13" s="9" customFormat="1" x14ac:dyDescent="0.25">
      <c r="D415" s="31"/>
      <c r="E415" s="45"/>
      <c r="F415" s="31"/>
      <c r="G415" s="31"/>
      <c r="M415" s="35"/>
    </row>
    <row r="416" spans="4:13" s="9" customFormat="1" x14ac:dyDescent="0.25">
      <c r="D416" s="31"/>
      <c r="E416" s="45"/>
      <c r="F416" s="31"/>
      <c r="G416" s="31"/>
      <c r="M416" s="35"/>
    </row>
    <row r="417" spans="4:13" s="9" customFormat="1" x14ac:dyDescent="0.25">
      <c r="D417" s="31"/>
      <c r="E417" s="45"/>
      <c r="F417" s="31"/>
      <c r="G417" s="31"/>
      <c r="M417" s="35"/>
    </row>
    <row r="418" spans="4:13" s="9" customFormat="1" x14ac:dyDescent="0.25">
      <c r="D418" s="31"/>
      <c r="E418" s="45"/>
      <c r="F418" s="31"/>
      <c r="G418" s="31"/>
      <c r="M418" s="35"/>
    </row>
    <row r="419" spans="4:13" s="9" customFormat="1" x14ac:dyDescent="0.25">
      <c r="D419" s="31"/>
      <c r="E419" s="45"/>
      <c r="F419" s="31"/>
      <c r="G419" s="31"/>
      <c r="M419" s="35"/>
    </row>
    <row r="420" spans="4:13" s="9" customFormat="1" x14ac:dyDescent="0.25">
      <c r="D420" s="31"/>
      <c r="E420" s="45"/>
      <c r="F420" s="31"/>
      <c r="G420" s="31"/>
      <c r="M420" s="35"/>
    </row>
    <row r="421" spans="4:13" s="9" customFormat="1" x14ac:dyDescent="0.25">
      <c r="D421" s="31"/>
      <c r="E421" s="45"/>
      <c r="F421" s="31"/>
      <c r="G421" s="31"/>
      <c r="M421" s="35"/>
    </row>
    <row r="422" spans="4:13" s="9" customFormat="1" x14ac:dyDescent="0.25">
      <c r="D422" s="31"/>
      <c r="E422" s="45"/>
      <c r="F422" s="31"/>
      <c r="G422" s="31"/>
      <c r="M422" s="35"/>
    </row>
    <row r="423" spans="4:13" s="9" customFormat="1" x14ac:dyDescent="0.25">
      <c r="D423" s="31"/>
      <c r="E423" s="45"/>
      <c r="F423" s="31"/>
      <c r="G423" s="31"/>
      <c r="M423" s="35"/>
    </row>
    <row r="424" spans="4:13" s="9" customFormat="1" x14ac:dyDescent="0.25">
      <c r="D424" s="31"/>
      <c r="E424" s="45"/>
      <c r="F424" s="31"/>
      <c r="G424" s="31"/>
      <c r="M424" s="35"/>
    </row>
    <row r="425" spans="4:13" s="9" customFormat="1" x14ac:dyDescent="0.25">
      <c r="D425" s="31"/>
      <c r="E425" s="45"/>
      <c r="F425" s="31"/>
      <c r="G425" s="31"/>
      <c r="M425" s="35"/>
    </row>
    <row r="426" spans="4:13" s="9" customFormat="1" x14ac:dyDescent="0.25">
      <c r="D426" s="31"/>
      <c r="E426" s="45"/>
      <c r="F426" s="31"/>
      <c r="G426" s="31"/>
      <c r="M426" s="35"/>
    </row>
    <row r="427" spans="4:13" s="9" customFormat="1" x14ac:dyDescent="0.25">
      <c r="D427" s="31"/>
      <c r="E427" s="45"/>
      <c r="F427" s="31"/>
      <c r="G427" s="31"/>
      <c r="M427" s="35"/>
    </row>
    <row r="428" spans="4:13" s="9" customFormat="1" x14ac:dyDescent="0.25">
      <c r="D428" s="31"/>
      <c r="E428" s="45"/>
      <c r="F428" s="31"/>
      <c r="G428" s="31"/>
      <c r="M428" s="35"/>
    </row>
    <row r="429" spans="4:13" s="9" customFormat="1" x14ac:dyDescent="0.25">
      <c r="D429" s="31"/>
      <c r="E429" s="45"/>
      <c r="F429" s="31"/>
      <c r="G429" s="31"/>
      <c r="M429" s="35"/>
    </row>
    <row r="430" spans="4:13" s="9" customFormat="1" x14ac:dyDescent="0.25">
      <c r="D430" s="31"/>
      <c r="E430" s="45"/>
      <c r="F430" s="31"/>
      <c r="G430" s="31"/>
      <c r="M430" s="35"/>
    </row>
    <row r="431" spans="4:13" s="9" customFormat="1" x14ac:dyDescent="0.25">
      <c r="D431" s="31"/>
      <c r="E431" s="45"/>
      <c r="F431" s="31"/>
      <c r="G431" s="31"/>
      <c r="M431" s="35"/>
    </row>
    <row r="432" spans="4:13" s="9" customFormat="1" x14ac:dyDescent="0.25">
      <c r="D432" s="31"/>
      <c r="E432" s="45"/>
      <c r="F432" s="31"/>
      <c r="G432" s="31"/>
      <c r="M432" s="35"/>
    </row>
    <row r="433" spans="4:13" s="9" customFormat="1" x14ac:dyDescent="0.25">
      <c r="D433" s="31"/>
      <c r="E433" s="45"/>
      <c r="F433" s="31"/>
      <c r="G433" s="31"/>
      <c r="M433" s="35"/>
    </row>
    <row r="434" spans="4:13" s="9" customFormat="1" x14ac:dyDescent="0.25">
      <c r="D434" s="31"/>
      <c r="E434" s="45"/>
      <c r="F434" s="31"/>
      <c r="G434" s="31"/>
      <c r="M434" s="35"/>
    </row>
    <row r="435" spans="4:13" s="9" customFormat="1" x14ac:dyDescent="0.25">
      <c r="D435" s="31"/>
      <c r="E435" s="45"/>
      <c r="F435" s="31"/>
      <c r="G435" s="31"/>
      <c r="M435" s="35"/>
    </row>
    <row r="436" spans="4:13" s="9" customFormat="1" x14ac:dyDescent="0.25">
      <c r="D436" s="31"/>
      <c r="E436" s="45"/>
      <c r="F436" s="31"/>
      <c r="G436" s="31"/>
      <c r="M436" s="35"/>
    </row>
    <row r="437" spans="4:13" s="9" customFormat="1" x14ac:dyDescent="0.25">
      <c r="D437" s="31"/>
      <c r="E437" s="45"/>
      <c r="F437" s="31"/>
      <c r="G437" s="31"/>
      <c r="M437" s="35"/>
    </row>
    <row r="438" spans="4:13" s="9" customFormat="1" x14ac:dyDescent="0.25">
      <c r="D438" s="31"/>
      <c r="E438" s="45"/>
      <c r="F438" s="31"/>
      <c r="G438" s="31"/>
      <c r="M438" s="35"/>
    </row>
    <row r="439" spans="4:13" s="9" customFormat="1" x14ac:dyDescent="0.25">
      <c r="D439" s="31"/>
      <c r="E439" s="45"/>
      <c r="F439" s="31"/>
      <c r="G439" s="31"/>
      <c r="M439" s="35"/>
    </row>
    <row r="440" spans="4:13" s="9" customFormat="1" x14ac:dyDescent="0.25">
      <c r="D440" s="31"/>
      <c r="E440" s="45"/>
      <c r="F440" s="31"/>
      <c r="G440" s="31"/>
      <c r="M440" s="35"/>
    </row>
    <row r="441" spans="4:13" s="9" customFormat="1" x14ac:dyDescent="0.25">
      <c r="D441" s="31"/>
      <c r="E441" s="45"/>
      <c r="F441" s="31"/>
      <c r="G441" s="31"/>
      <c r="M441" s="35"/>
    </row>
    <row r="442" spans="4:13" s="9" customFormat="1" x14ac:dyDescent="0.25">
      <c r="D442" s="31"/>
      <c r="E442" s="45"/>
      <c r="F442" s="31"/>
      <c r="G442" s="31"/>
      <c r="M442" s="35"/>
    </row>
    <row r="443" spans="4:13" s="9" customFormat="1" x14ac:dyDescent="0.25">
      <c r="D443" s="31"/>
      <c r="E443" s="45"/>
      <c r="F443" s="31"/>
      <c r="G443" s="31"/>
      <c r="M443" s="35"/>
    </row>
    <row r="444" spans="4:13" s="9" customFormat="1" x14ac:dyDescent="0.25">
      <c r="D444" s="31"/>
      <c r="E444" s="45"/>
      <c r="F444" s="31"/>
      <c r="G444" s="31"/>
      <c r="M444" s="35"/>
    </row>
    <row r="445" spans="4:13" s="9" customFormat="1" x14ac:dyDescent="0.25">
      <c r="D445" s="31"/>
      <c r="E445" s="45"/>
      <c r="F445" s="31"/>
      <c r="G445" s="31"/>
      <c r="M445" s="35"/>
    </row>
    <row r="446" spans="4:13" s="9" customFormat="1" x14ac:dyDescent="0.25">
      <c r="D446" s="31"/>
      <c r="E446" s="45"/>
      <c r="F446" s="31"/>
      <c r="G446" s="31"/>
      <c r="M446" s="35"/>
    </row>
    <row r="447" spans="4:13" s="9" customFormat="1" x14ac:dyDescent="0.25">
      <c r="D447" s="31"/>
      <c r="E447" s="45"/>
      <c r="F447" s="31"/>
      <c r="G447" s="31"/>
      <c r="M447" s="35"/>
    </row>
    <row r="448" spans="4:13" s="9" customFormat="1" x14ac:dyDescent="0.25">
      <c r="D448" s="31"/>
      <c r="E448" s="45"/>
      <c r="F448" s="31"/>
      <c r="G448" s="31"/>
      <c r="M448" s="35"/>
    </row>
    <row r="449" spans="4:13" s="9" customFormat="1" x14ac:dyDescent="0.25">
      <c r="D449" s="31"/>
      <c r="E449" s="45"/>
      <c r="F449" s="31"/>
      <c r="G449" s="31"/>
      <c r="M449" s="35"/>
    </row>
    <row r="450" spans="4:13" s="9" customFormat="1" x14ac:dyDescent="0.25">
      <c r="D450" s="31"/>
      <c r="E450" s="45"/>
      <c r="F450" s="31"/>
      <c r="G450" s="31"/>
      <c r="M450" s="35"/>
    </row>
    <row r="451" spans="4:13" s="9" customFormat="1" x14ac:dyDescent="0.25">
      <c r="D451" s="31"/>
      <c r="E451" s="45"/>
      <c r="F451" s="31"/>
      <c r="G451" s="31"/>
      <c r="M451" s="35"/>
    </row>
    <row r="452" spans="4:13" s="9" customFormat="1" x14ac:dyDescent="0.25">
      <c r="D452" s="31"/>
      <c r="E452" s="45"/>
      <c r="F452" s="31"/>
      <c r="G452" s="31"/>
      <c r="M452" s="35"/>
    </row>
    <row r="453" spans="4:13" s="9" customFormat="1" x14ac:dyDescent="0.25">
      <c r="D453" s="31"/>
      <c r="E453" s="45"/>
      <c r="F453" s="31"/>
      <c r="G453" s="31"/>
      <c r="M453" s="35"/>
    </row>
    <row r="454" spans="4:13" s="9" customFormat="1" x14ac:dyDescent="0.25">
      <c r="D454" s="31"/>
      <c r="E454" s="45"/>
      <c r="F454" s="31"/>
      <c r="G454" s="31"/>
      <c r="M454" s="35"/>
    </row>
    <row r="455" spans="4:13" s="9" customFormat="1" x14ac:dyDescent="0.25">
      <c r="D455" s="31"/>
      <c r="E455" s="45"/>
      <c r="F455" s="31"/>
      <c r="G455" s="31"/>
      <c r="M455" s="35"/>
    </row>
    <row r="456" spans="4:13" s="9" customFormat="1" x14ac:dyDescent="0.25">
      <c r="D456" s="31"/>
      <c r="E456" s="45"/>
      <c r="F456" s="31"/>
      <c r="G456" s="31"/>
      <c r="M456" s="35"/>
    </row>
    <row r="457" spans="4:13" s="9" customFormat="1" x14ac:dyDescent="0.25">
      <c r="D457" s="31"/>
      <c r="E457" s="45"/>
      <c r="F457" s="31"/>
      <c r="G457" s="31"/>
      <c r="M457" s="35"/>
    </row>
    <row r="458" spans="4:13" s="9" customFormat="1" x14ac:dyDescent="0.25">
      <c r="D458" s="31"/>
      <c r="E458" s="45"/>
      <c r="F458" s="31"/>
      <c r="G458" s="31"/>
      <c r="M458" s="35"/>
    </row>
    <row r="459" spans="4:13" s="9" customFormat="1" x14ac:dyDescent="0.25">
      <c r="D459" s="31"/>
      <c r="E459" s="45"/>
      <c r="F459" s="31"/>
      <c r="G459" s="31"/>
      <c r="M459" s="35"/>
    </row>
    <row r="460" spans="4:13" s="9" customFormat="1" x14ac:dyDescent="0.25">
      <c r="D460" s="31"/>
      <c r="E460" s="45"/>
      <c r="F460" s="31"/>
      <c r="G460" s="31"/>
      <c r="M460" s="35"/>
    </row>
    <row r="461" spans="4:13" s="9" customFormat="1" x14ac:dyDescent="0.25">
      <c r="D461" s="31"/>
      <c r="E461" s="45"/>
      <c r="F461" s="31"/>
      <c r="G461" s="31"/>
      <c r="M461" s="35"/>
    </row>
    <row r="462" spans="4:13" s="9" customFormat="1" x14ac:dyDescent="0.25">
      <c r="D462" s="31"/>
      <c r="E462" s="45"/>
      <c r="F462" s="31"/>
      <c r="G462" s="31"/>
      <c r="M462" s="35"/>
    </row>
    <row r="463" spans="4:13" s="9" customFormat="1" x14ac:dyDescent="0.25">
      <c r="D463" s="31"/>
      <c r="E463" s="45"/>
      <c r="F463" s="31"/>
      <c r="G463" s="31"/>
      <c r="M463" s="35"/>
    </row>
    <row r="464" spans="4:13" s="9" customFormat="1" x14ac:dyDescent="0.25">
      <c r="D464" s="31"/>
      <c r="E464" s="45"/>
      <c r="F464" s="31"/>
      <c r="G464" s="31"/>
      <c r="M464" s="35"/>
    </row>
    <row r="465" spans="4:13" s="9" customFormat="1" x14ac:dyDescent="0.25">
      <c r="D465" s="31"/>
      <c r="E465" s="45"/>
      <c r="F465" s="31"/>
      <c r="G465" s="31"/>
      <c r="M465" s="35"/>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kirstine collins</dc:creator>
  <cp:lastModifiedBy>kirstine collins</cp:lastModifiedBy>
  <dcterms:created xsi:type="dcterms:W3CDTF">2019-02-06T05:14:17Z</dcterms:created>
  <dcterms:modified xsi:type="dcterms:W3CDTF">2019-03-18T09:14:46Z</dcterms:modified>
</cp:coreProperties>
</file>